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335" windowHeight="7545" tabRatio="599" activeTab="0"/>
  </bookViews>
  <sheets>
    <sheet name="Каргасокское " sheetId="1" r:id="rId1"/>
  </sheets>
  <definedNames/>
  <calcPr fullCalcOnLoad="1"/>
</workbook>
</file>

<file path=xl/sharedStrings.xml><?xml version="1.0" encoding="utf-8"?>
<sst xmlns="http://schemas.openxmlformats.org/spreadsheetml/2006/main" count="122" uniqueCount="65">
  <si>
    <t>70:06:0100002</t>
  </si>
  <si>
    <t>70:06:0100008</t>
  </si>
  <si>
    <t>70:06:0100016</t>
  </si>
  <si>
    <t>70:06:0100017</t>
  </si>
  <si>
    <t>70:06:0100024</t>
  </si>
  <si>
    <t>70:06:0101001</t>
  </si>
  <si>
    <t>70:06:0101002</t>
  </si>
  <si>
    <t>70:06:0101003</t>
  </si>
  <si>
    <t>70:06:0101004</t>
  </si>
  <si>
    <t>70:06:0101005</t>
  </si>
  <si>
    <t>70:06:0101006</t>
  </si>
  <si>
    <t>№</t>
  </si>
  <si>
    <t>Населенный пункт</t>
  </si>
  <si>
    <t>Каргасок</t>
  </si>
  <si>
    <t>Кадастровый номер</t>
  </si>
  <si>
    <t>Геологический</t>
  </si>
  <si>
    <t>Нефтяников</t>
  </si>
  <si>
    <t>Бондарка</t>
  </si>
  <si>
    <t>Лозунга</t>
  </si>
  <si>
    <t>Павлово</t>
  </si>
  <si>
    <t>Пашня</t>
  </si>
  <si>
    <t>п. 5 км</t>
  </si>
  <si>
    <t>Размер налога площадь земельного участка 2500 кв.м.</t>
  </si>
  <si>
    <t>рекомендуемая ставка</t>
  </si>
  <si>
    <t>Размер налога площадь земельного участка 1500 кв.м.</t>
  </si>
  <si>
    <t>2009, ставка 0,15 %</t>
  </si>
  <si>
    <t>2014, ставка 0,15 %</t>
  </si>
  <si>
    <t>размер налога</t>
  </si>
  <si>
    <t>2009, ставка 1,5 %</t>
  </si>
  <si>
    <t>2014, ставка 1,5 %</t>
  </si>
  <si>
    <t>Размер налога площадь земельного участка 100 кв.м.</t>
  </si>
  <si>
    <t>Размер налога площадь земельного участка 1200 кв.м.</t>
  </si>
  <si>
    <t>Размер налога площадь земельного участка 4000 кв.м.</t>
  </si>
  <si>
    <t>2009 за 1 кв.м.</t>
  </si>
  <si>
    <t>2014 за 1 кв.м.</t>
  </si>
  <si>
    <t>за 2500 кв.м.</t>
  </si>
  <si>
    <t>за 1500 кв.м.</t>
  </si>
  <si>
    <t>за 100 кв.м.</t>
  </si>
  <si>
    <t>за 700 кв.м.</t>
  </si>
  <si>
    <t>за 1200 кв.м.</t>
  </si>
  <si>
    <t>за 1000 кв.м.</t>
  </si>
  <si>
    <t>за 4000 кв.м.</t>
  </si>
  <si>
    <t>Кадастровая стоимость, многоквартирные дома (1)</t>
  </si>
  <si>
    <t>Кадастровая стоимость, ИЖС, ЛПХ(2)</t>
  </si>
  <si>
    <t>Кадастровая стоимость, гаражи (3)</t>
  </si>
  <si>
    <t>Кадастровая стоимость, торговые объекты (5)</t>
  </si>
  <si>
    <t>Размер налога 2014г</t>
  </si>
  <si>
    <t xml:space="preserve">рекомендуемая ставка 2014г </t>
  </si>
  <si>
    <t>размер налога 2014</t>
  </si>
  <si>
    <t>Размер налога /площадьземельного участка 700 кв.м.</t>
  </si>
  <si>
    <t>Кадастровая стоимость, гостиницы(6)</t>
  </si>
  <si>
    <t>Размер налога/ площадь земельного участка 1000 кв.м.</t>
  </si>
  <si>
    <t>2009, ставка 1.5 %</t>
  </si>
  <si>
    <t>2014, ставка   1.5 %</t>
  </si>
  <si>
    <t>2009, ставка 0.05%</t>
  </si>
  <si>
    <t>2014, ставка   0.05 %</t>
  </si>
  <si>
    <t>2009, ставка 0.3 %</t>
  </si>
  <si>
    <t>2014, ставка 0.3 %</t>
  </si>
  <si>
    <t>Кадастровая стоимость, объекты инженерной инфраструктуры ЖКК(9)</t>
  </si>
  <si>
    <t>кадастровая ст-ть/адм-ные здания, объекты образования, науки, здравоох-ния и со-го обеспечения, ФК и С, культуры, искусства, религии (7,17)</t>
  </si>
  <si>
    <t>Кадастровая стоимость/офисные здания делового и коммерческого назначен(7)</t>
  </si>
  <si>
    <t>Кадастровая стоимость, промышленные объекты(9)</t>
  </si>
  <si>
    <t>Кадастровая стоимость,сельскохозяйственное использование(15)</t>
  </si>
  <si>
    <t>2009, ставка 0,3 %</t>
  </si>
  <si>
    <t>2014, ставка 0,3%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</si>
</sst>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 ##0.00"/>
    <numFmt numFmtId="165" formatCode="#,##0.00_р_.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42" fillId="33" borderId="10" xfId="0" applyFont="1" applyFill="1" applyBorder="1" applyAlignment="1">
      <alignment horizontal="center" wrapText="1"/>
    </xf>
    <xf numFmtId="0" fontId="42" fillId="34" borderId="10" xfId="0" applyFont="1" applyFill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34" borderId="10" xfId="0" applyFont="1" applyFill="1" applyBorder="1" applyAlignment="1">
      <alignment horizontal="center" wrapText="1"/>
    </xf>
    <xf numFmtId="165" fontId="4" fillId="34" borderId="10" xfId="52" applyNumberFormat="1" applyFont="1" applyFill="1" applyBorder="1" applyAlignment="1">
      <alignment horizontal="center" wrapText="1"/>
      <protection/>
    </xf>
    <xf numFmtId="165" fontId="4" fillId="33" borderId="10" xfId="52" applyNumberFormat="1" applyFont="1" applyFill="1" applyBorder="1" applyAlignment="1">
      <alignment horizontal="center" wrapText="1"/>
      <protection/>
    </xf>
    <xf numFmtId="0" fontId="41" fillId="0" borderId="11" xfId="0" applyFont="1" applyBorder="1" applyAlignment="1">
      <alignment horizontal="center"/>
    </xf>
    <xf numFmtId="0" fontId="3" fillId="0" borderId="11" xfId="52" applyFont="1" applyBorder="1" applyAlignment="1">
      <alignment horizontal="center" wrapText="1"/>
      <protection/>
    </xf>
    <xf numFmtId="0" fontId="42" fillId="0" borderId="13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164" fontId="3" fillId="34" borderId="13" xfId="52" applyNumberFormat="1" applyFont="1" applyFill="1" applyBorder="1" applyAlignment="1">
      <alignment horizontal="center" wrapText="1"/>
      <protection/>
    </xf>
    <xf numFmtId="164" fontId="3" fillId="34" borderId="15" xfId="52" applyNumberFormat="1" applyFont="1" applyFill="1" applyBorder="1" applyAlignment="1">
      <alignment horizontal="center" wrapText="1"/>
      <protection/>
    </xf>
    <xf numFmtId="165" fontId="4" fillId="34" borderId="16" xfId="52" applyNumberFormat="1" applyFont="1" applyFill="1" applyBorder="1" applyAlignment="1">
      <alignment horizontal="center" wrapText="1"/>
      <protection/>
    </xf>
    <xf numFmtId="0" fontId="42" fillId="33" borderId="16" xfId="0" applyFont="1" applyFill="1" applyBorder="1" applyAlignment="1">
      <alignment horizontal="center" wrapText="1"/>
    </xf>
    <xf numFmtId="165" fontId="4" fillId="33" borderId="16" xfId="52" applyNumberFormat="1" applyFont="1" applyFill="1" applyBorder="1" applyAlignment="1">
      <alignment horizontal="center" wrapText="1"/>
      <protection/>
    </xf>
    <xf numFmtId="0" fontId="42" fillId="34" borderId="16" xfId="0" applyFont="1" applyFill="1" applyBorder="1" applyAlignment="1">
      <alignment horizontal="center" wrapText="1"/>
    </xf>
    <xf numFmtId="164" fontId="3" fillId="34" borderId="17" xfId="52" applyNumberFormat="1" applyFont="1" applyFill="1" applyBorder="1" applyAlignment="1">
      <alignment horizontal="center" wrapText="1"/>
      <protection/>
    </xf>
    <xf numFmtId="165" fontId="4" fillId="34" borderId="18" xfId="52" applyNumberFormat="1" applyFont="1" applyFill="1" applyBorder="1" applyAlignment="1">
      <alignment horizontal="center" wrapText="1"/>
      <protection/>
    </xf>
    <xf numFmtId="0" fontId="42" fillId="33" borderId="18" xfId="0" applyFont="1" applyFill="1" applyBorder="1" applyAlignment="1">
      <alignment horizontal="center" wrapText="1"/>
    </xf>
    <xf numFmtId="165" fontId="4" fillId="33" borderId="18" xfId="52" applyNumberFormat="1" applyFont="1" applyFill="1" applyBorder="1" applyAlignment="1">
      <alignment horizontal="center" wrapText="1"/>
      <protection/>
    </xf>
    <xf numFmtId="0" fontId="42" fillId="34" borderId="18" xfId="0" applyFont="1" applyFill="1" applyBorder="1" applyAlignment="1">
      <alignment horizontal="center" wrapText="1"/>
    </xf>
    <xf numFmtId="0" fontId="42" fillId="34" borderId="17" xfId="0" applyFont="1" applyFill="1" applyBorder="1" applyAlignment="1">
      <alignment horizontal="center"/>
    </xf>
    <xf numFmtId="0" fontId="42" fillId="33" borderId="18" xfId="0" applyFont="1" applyFill="1" applyBorder="1" applyAlignment="1">
      <alignment horizontal="center"/>
    </xf>
    <xf numFmtId="0" fontId="42" fillId="33" borderId="14" xfId="0" applyFont="1" applyFill="1" applyBorder="1" applyAlignment="1">
      <alignment horizontal="center" wrapText="1"/>
    </xf>
    <xf numFmtId="0" fontId="42" fillId="33" borderId="19" xfId="0" applyFont="1" applyFill="1" applyBorder="1" applyAlignment="1">
      <alignment horizontal="center" wrapText="1"/>
    </xf>
    <xf numFmtId="0" fontId="42" fillId="33" borderId="20" xfId="0" applyFont="1" applyFill="1" applyBorder="1" applyAlignment="1">
      <alignment horizontal="center" wrapText="1"/>
    </xf>
    <xf numFmtId="164" fontId="4" fillId="34" borderId="12" xfId="52" applyNumberFormat="1" applyFont="1" applyFill="1" applyBorder="1" applyAlignment="1">
      <alignment horizontal="center" wrapText="1"/>
      <protection/>
    </xf>
    <xf numFmtId="165" fontId="41" fillId="33" borderId="10" xfId="0" applyNumberFormat="1" applyFont="1" applyFill="1" applyBorder="1" applyAlignment="1">
      <alignment horizontal="center" wrapText="1"/>
    </xf>
    <xf numFmtId="164" fontId="4" fillId="34" borderId="21" xfId="52" applyNumberFormat="1" applyFont="1" applyFill="1" applyBorder="1" applyAlignment="1">
      <alignment horizontal="center" wrapText="1"/>
      <protection/>
    </xf>
    <xf numFmtId="165" fontId="41" fillId="33" borderId="16" xfId="0" applyNumberFormat="1" applyFont="1" applyFill="1" applyBorder="1" applyAlignment="1">
      <alignment horizontal="center" wrapText="1"/>
    </xf>
    <xf numFmtId="164" fontId="4" fillId="34" borderId="22" xfId="52" applyNumberFormat="1" applyFont="1" applyFill="1" applyBorder="1" applyAlignment="1">
      <alignment horizontal="center" wrapText="1"/>
      <protection/>
    </xf>
    <xf numFmtId="165" fontId="41" fillId="33" borderId="18" xfId="0" applyNumberFormat="1" applyFont="1" applyFill="1" applyBorder="1" applyAlignment="1">
      <alignment horizontal="center" wrapText="1"/>
    </xf>
    <xf numFmtId="0" fontId="42" fillId="34" borderId="18" xfId="0" applyFont="1" applyFill="1" applyBorder="1" applyAlignment="1">
      <alignment horizontal="center"/>
    </xf>
    <xf numFmtId="0" fontId="42" fillId="34" borderId="20" xfId="0" applyFont="1" applyFill="1" applyBorder="1" applyAlignment="1">
      <alignment horizontal="center" wrapText="1"/>
    </xf>
    <xf numFmtId="165" fontId="4" fillId="34" borderId="12" xfId="52" applyNumberFormat="1" applyFont="1" applyFill="1" applyBorder="1" applyAlignment="1">
      <alignment horizontal="center" wrapText="1"/>
      <protection/>
    </xf>
    <xf numFmtId="165" fontId="4" fillId="34" borderId="21" xfId="52" applyNumberFormat="1" applyFont="1" applyFill="1" applyBorder="1" applyAlignment="1">
      <alignment horizontal="center" wrapText="1"/>
      <protection/>
    </xf>
    <xf numFmtId="165" fontId="4" fillId="34" borderId="22" xfId="52" applyNumberFormat="1" applyFont="1" applyFill="1" applyBorder="1" applyAlignment="1">
      <alignment horizontal="center" wrapText="1"/>
      <protection/>
    </xf>
    <xf numFmtId="0" fontId="42" fillId="0" borderId="23" xfId="0" applyFont="1" applyBorder="1" applyAlignment="1">
      <alignment/>
    </xf>
    <xf numFmtId="0" fontId="42" fillId="0" borderId="0" xfId="0" applyFont="1" applyBorder="1" applyAlignment="1">
      <alignment/>
    </xf>
    <xf numFmtId="0" fontId="41" fillId="0" borderId="23" xfId="0" applyFont="1" applyBorder="1" applyAlignment="1">
      <alignment/>
    </xf>
    <xf numFmtId="0" fontId="41" fillId="0" borderId="0" xfId="0" applyFont="1" applyBorder="1" applyAlignment="1">
      <alignment/>
    </xf>
    <xf numFmtId="0" fontId="42" fillId="0" borderId="24" xfId="0" applyFont="1" applyBorder="1" applyAlignment="1">
      <alignment horizontal="center"/>
    </xf>
    <xf numFmtId="0" fontId="42" fillId="34" borderId="14" xfId="0" applyFont="1" applyFill="1" applyBorder="1" applyAlignment="1">
      <alignment horizontal="center"/>
    </xf>
    <xf numFmtId="0" fontId="42" fillId="35" borderId="24" xfId="0" applyFont="1" applyFill="1" applyBorder="1" applyAlignment="1">
      <alignment horizontal="center"/>
    </xf>
    <xf numFmtId="0" fontId="43" fillId="0" borderId="13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4" xfId="0" applyFont="1" applyBorder="1" applyAlignment="1">
      <alignment horizontal="center" vertical="top" wrapText="1"/>
    </xf>
    <xf numFmtId="0" fontId="43" fillId="0" borderId="24" xfId="0" applyFont="1" applyBorder="1" applyAlignment="1">
      <alignment horizontal="center" vertical="top" wrapText="1"/>
    </xf>
    <xf numFmtId="0" fontId="43" fillId="0" borderId="25" xfId="0" applyFont="1" applyFill="1" applyBorder="1" applyAlignment="1">
      <alignment horizontal="center" vertical="top" wrapText="1"/>
    </xf>
    <xf numFmtId="0" fontId="42" fillId="36" borderId="0" xfId="0" applyFont="1" applyFill="1" applyBorder="1" applyAlignment="1">
      <alignment/>
    </xf>
    <xf numFmtId="0" fontId="42" fillId="36" borderId="10" xfId="0" applyFont="1" applyFill="1" applyBorder="1" applyAlignment="1">
      <alignment horizontal="center"/>
    </xf>
    <xf numFmtId="0" fontId="42" fillId="36" borderId="10" xfId="0" applyFont="1" applyFill="1" applyBorder="1" applyAlignment="1">
      <alignment horizontal="center" wrapText="1"/>
    </xf>
    <xf numFmtId="0" fontId="42" fillId="36" borderId="14" xfId="0" applyFont="1" applyFill="1" applyBorder="1" applyAlignment="1">
      <alignment horizontal="center"/>
    </xf>
    <xf numFmtId="0" fontId="42" fillId="36" borderId="24" xfId="0" applyFont="1" applyFill="1" applyBorder="1" applyAlignment="1">
      <alignment horizontal="center"/>
    </xf>
    <xf numFmtId="0" fontId="42" fillId="36" borderId="14" xfId="0" applyFont="1" applyFill="1" applyBorder="1" applyAlignment="1">
      <alignment horizontal="center" wrapText="1"/>
    </xf>
    <xf numFmtId="0" fontId="44" fillId="34" borderId="10" xfId="0" applyFont="1" applyFill="1" applyBorder="1" applyAlignment="1">
      <alignment horizontal="center" wrapText="1"/>
    </xf>
    <xf numFmtId="0" fontId="43" fillId="0" borderId="26" xfId="0" applyFont="1" applyBorder="1" applyAlignment="1">
      <alignment horizontal="center" vertical="top" wrapText="1"/>
    </xf>
    <xf numFmtId="0" fontId="41" fillId="36" borderId="0" xfId="0" applyFont="1" applyFill="1" applyBorder="1" applyAlignment="1">
      <alignment/>
    </xf>
    <xf numFmtId="164" fontId="3" fillId="36" borderId="13" xfId="52" applyNumberFormat="1" applyFont="1" applyFill="1" applyBorder="1" applyAlignment="1">
      <alignment horizontal="center" wrapText="1"/>
      <protection/>
    </xf>
    <xf numFmtId="0" fontId="44" fillId="34" borderId="10" xfId="0" applyFont="1" applyFill="1" applyBorder="1" applyAlignment="1">
      <alignment horizontal="center"/>
    </xf>
    <xf numFmtId="0" fontId="44" fillId="36" borderId="10" xfId="0" applyFont="1" applyFill="1" applyBorder="1" applyAlignment="1">
      <alignment horizontal="center"/>
    </xf>
    <xf numFmtId="165" fontId="4" fillId="36" borderId="18" xfId="52" applyNumberFormat="1" applyFont="1" applyFill="1" applyBorder="1" applyAlignment="1">
      <alignment horizontal="center" wrapText="1"/>
      <protection/>
    </xf>
    <xf numFmtId="0" fontId="43" fillId="0" borderId="27" xfId="0" applyFont="1" applyBorder="1" applyAlignment="1">
      <alignment horizontal="center" vertical="top" wrapText="1"/>
    </xf>
    <xf numFmtId="0" fontId="43" fillId="0" borderId="28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0" fontId="43" fillId="0" borderId="29" xfId="0" applyFont="1" applyBorder="1" applyAlignment="1">
      <alignment horizontal="center" vertical="top" wrapText="1"/>
    </xf>
    <xf numFmtId="0" fontId="43" fillId="0" borderId="30" xfId="0" applyFont="1" applyBorder="1" applyAlignment="1">
      <alignment horizontal="center" vertical="top" wrapText="1"/>
    </xf>
    <xf numFmtId="0" fontId="43" fillId="0" borderId="3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 vertical="center"/>
    </xf>
    <xf numFmtId="0" fontId="43" fillId="0" borderId="32" xfId="0" applyFont="1" applyBorder="1" applyAlignment="1">
      <alignment horizontal="center" vertical="top"/>
    </xf>
    <xf numFmtId="0" fontId="43" fillId="0" borderId="26" xfId="0" applyFont="1" applyBorder="1" applyAlignment="1">
      <alignment horizontal="center" vertical="top"/>
    </xf>
    <xf numFmtId="0" fontId="43" fillId="0" borderId="32" xfId="0" applyFont="1" applyBorder="1" applyAlignment="1">
      <alignment horizontal="center" vertical="top" wrapText="1"/>
    </xf>
    <xf numFmtId="0" fontId="43" fillId="0" borderId="26" xfId="0" applyFont="1" applyBorder="1" applyAlignment="1">
      <alignment horizontal="center" vertical="top" wrapText="1"/>
    </xf>
    <xf numFmtId="0" fontId="43" fillId="0" borderId="33" xfId="0" applyFont="1" applyBorder="1" applyAlignment="1">
      <alignment horizontal="center" vertical="top" wrapText="1"/>
    </xf>
    <xf numFmtId="0" fontId="43" fillId="0" borderId="34" xfId="0" applyFont="1" applyBorder="1" applyAlignment="1">
      <alignment horizontal="center" vertical="top" wrapText="1"/>
    </xf>
    <xf numFmtId="0" fontId="41" fillId="0" borderId="32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4"/>
  <sheetViews>
    <sheetView tabSelected="1" zoomScale="91" zoomScaleNormal="91" zoomScalePageLayoutView="0" workbookViewId="0" topLeftCell="A1">
      <selection activeCell="BX1" sqref="BX1:CA1"/>
    </sheetView>
  </sheetViews>
  <sheetFormatPr defaultColWidth="9.140625" defaultRowHeight="15"/>
  <cols>
    <col min="2" max="2" width="20.57421875" style="0" customWidth="1"/>
    <col min="3" max="3" width="18.8515625" style="0" customWidth="1"/>
    <col min="5" max="5" width="18.421875" style="0" customWidth="1"/>
    <col min="7" max="7" width="18.421875" style="0" customWidth="1"/>
    <col min="8" max="8" width="9.57421875" style="0" bestFit="1" customWidth="1"/>
    <col min="10" max="11" width="11.140625" style="0" customWidth="1"/>
    <col min="13" max="13" width="18.00390625" style="0" customWidth="1"/>
    <col min="15" max="15" width="18.421875" style="0" customWidth="1"/>
    <col min="21" max="21" width="13.8515625" style="0" customWidth="1"/>
    <col min="23" max="23" width="14.00390625" style="0" customWidth="1"/>
    <col min="29" max="29" width="18.00390625" style="0" customWidth="1"/>
    <col min="31" max="31" width="18.00390625" style="0" customWidth="1"/>
    <col min="37" max="37" width="18.140625" style="0" customWidth="1"/>
    <col min="39" max="39" width="18.00390625" style="0" customWidth="1"/>
    <col min="41" max="41" width="9.57421875" style="0" bestFit="1" customWidth="1"/>
    <col min="43" max="43" width="9.57421875" style="0" bestFit="1" customWidth="1"/>
    <col min="45" max="45" width="18.140625" style="0" customWidth="1"/>
    <col min="47" max="47" width="17.7109375" style="0" customWidth="1"/>
    <col min="49" max="49" width="9.421875" style="0" bestFit="1" customWidth="1"/>
    <col min="51" max="51" width="9.421875" style="0" bestFit="1" customWidth="1"/>
    <col min="53" max="53" width="18.28125" style="0" customWidth="1"/>
    <col min="55" max="55" width="18.421875" style="0" customWidth="1"/>
    <col min="61" max="61" width="12.28125" style="0" customWidth="1"/>
    <col min="63" max="63" width="14.7109375" style="0" customWidth="1"/>
    <col min="69" max="69" width="15.28125" style="0" customWidth="1"/>
    <col min="71" max="71" width="17.57421875" style="0" customWidth="1"/>
    <col min="77" max="77" width="12.28125" style="0" customWidth="1"/>
    <col min="79" max="79" width="12.8515625" style="0" customWidth="1"/>
  </cols>
  <sheetData>
    <row r="1" spans="1:83" ht="69" customHeight="1" thickBot="1">
      <c r="A1" s="76" t="s">
        <v>11</v>
      </c>
      <c r="B1" s="78" t="s">
        <v>12</v>
      </c>
      <c r="C1" s="80" t="s">
        <v>14</v>
      </c>
      <c r="D1" s="69" t="s">
        <v>42</v>
      </c>
      <c r="E1" s="69"/>
      <c r="F1" s="69"/>
      <c r="G1" s="69"/>
      <c r="H1" s="68" t="s">
        <v>22</v>
      </c>
      <c r="I1" s="68"/>
      <c r="J1" s="68"/>
      <c r="K1" s="67"/>
      <c r="L1" s="69" t="s">
        <v>43</v>
      </c>
      <c r="M1" s="69"/>
      <c r="N1" s="69"/>
      <c r="O1" s="69"/>
      <c r="P1" s="68" t="s">
        <v>24</v>
      </c>
      <c r="Q1" s="68"/>
      <c r="R1" s="68"/>
      <c r="S1" s="68"/>
      <c r="T1" s="69" t="s">
        <v>44</v>
      </c>
      <c r="U1" s="69"/>
      <c r="V1" s="69"/>
      <c r="W1" s="69"/>
      <c r="X1" s="68" t="s">
        <v>30</v>
      </c>
      <c r="Y1" s="68"/>
      <c r="Z1" s="68"/>
      <c r="AA1" s="68"/>
      <c r="AB1" s="69" t="s">
        <v>45</v>
      </c>
      <c r="AC1" s="69"/>
      <c r="AD1" s="69"/>
      <c r="AE1" s="69"/>
      <c r="AF1" s="68" t="s">
        <v>49</v>
      </c>
      <c r="AG1" s="68"/>
      <c r="AH1" s="68"/>
      <c r="AI1" s="68"/>
      <c r="AJ1" s="69" t="s">
        <v>50</v>
      </c>
      <c r="AK1" s="69"/>
      <c r="AL1" s="69"/>
      <c r="AM1" s="69"/>
      <c r="AN1" s="68" t="s">
        <v>31</v>
      </c>
      <c r="AO1" s="68"/>
      <c r="AP1" s="68"/>
      <c r="AQ1" s="68"/>
      <c r="AR1" s="69" t="s">
        <v>60</v>
      </c>
      <c r="AS1" s="69"/>
      <c r="AT1" s="69"/>
      <c r="AU1" s="69"/>
      <c r="AV1" s="68" t="s">
        <v>51</v>
      </c>
      <c r="AW1" s="68"/>
      <c r="AX1" s="68"/>
      <c r="AY1" s="68"/>
      <c r="AZ1" s="69" t="s">
        <v>61</v>
      </c>
      <c r="BA1" s="69"/>
      <c r="BB1" s="69"/>
      <c r="BC1" s="69"/>
      <c r="BD1" s="68" t="s">
        <v>32</v>
      </c>
      <c r="BE1" s="68"/>
      <c r="BF1" s="68"/>
      <c r="BG1" s="85"/>
      <c r="BH1" s="69" t="s">
        <v>59</v>
      </c>
      <c r="BI1" s="69"/>
      <c r="BJ1" s="69"/>
      <c r="BK1" s="70"/>
      <c r="BL1" s="71" t="s">
        <v>51</v>
      </c>
      <c r="BM1" s="72"/>
      <c r="BN1" s="72"/>
      <c r="BO1" s="73"/>
      <c r="BP1" s="69" t="s">
        <v>58</v>
      </c>
      <c r="BQ1" s="69"/>
      <c r="BR1" s="69"/>
      <c r="BS1" s="69"/>
      <c r="BT1" s="68" t="s">
        <v>32</v>
      </c>
      <c r="BU1" s="68"/>
      <c r="BV1" s="68"/>
      <c r="BW1" s="85"/>
      <c r="BX1" s="69" t="s">
        <v>62</v>
      </c>
      <c r="BY1" s="69"/>
      <c r="BZ1" s="69"/>
      <c r="CA1" s="70"/>
      <c r="CB1" s="71" t="s">
        <v>24</v>
      </c>
      <c r="CC1" s="72"/>
      <c r="CD1" s="72"/>
      <c r="CE1" s="73"/>
    </row>
    <row r="2" spans="1:83" ht="38.25">
      <c r="A2" s="77"/>
      <c r="B2" s="79"/>
      <c r="C2" s="81"/>
      <c r="D2" s="49" t="s">
        <v>33</v>
      </c>
      <c r="E2" s="50" t="s">
        <v>35</v>
      </c>
      <c r="F2" s="50" t="s">
        <v>34</v>
      </c>
      <c r="G2" s="50" t="s">
        <v>35</v>
      </c>
      <c r="H2" s="50" t="s">
        <v>25</v>
      </c>
      <c r="I2" s="50" t="s">
        <v>26</v>
      </c>
      <c r="J2" s="51" t="s">
        <v>47</v>
      </c>
      <c r="K2" s="52" t="s">
        <v>46</v>
      </c>
      <c r="L2" s="49" t="s">
        <v>33</v>
      </c>
      <c r="M2" s="50" t="s">
        <v>36</v>
      </c>
      <c r="N2" s="50" t="s">
        <v>34</v>
      </c>
      <c r="O2" s="50" t="s">
        <v>36</v>
      </c>
      <c r="P2" s="50" t="s">
        <v>25</v>
      </c>
      <c r="Q2" s="50" t="s">
        <v>26</v>
      </c>
      <c r="R2" s="50" t="s">
        <v>23</v>
      </c>
      <c r="S2" s="53" t="s">
        <v>48</v>
      </c>
      <c r="T2" s="49" t="s">
        <v>33</v>
      </c>
      <c r="U2" s="50" t="s">
        <v>37</v>
      </c>
      <c r="V2" s="50" t="s">
        <v>34</v>
      </c>
      <c r="W2" s="50" t="s">
        <v>37</v>
      </c>
      <c r="X2" s="50" t="s">
        <v>28</v>
      </c>
      <c r="Y2" s="50" t="s">
        <v>29</v>
      </c>
      <c r="Z2" s="50" t="s">
        <v>23</v>
      </c>
      <c r="AA2" s="53" t="s">
        <v>27</v>
      </c>
      <c r="AB2" s="49" t="s">
        <v>33</v>
      </c>
      <c r="AC2" s="50" t="s">
        <v>38</v>
      </c>
      <c r="AD2" s="50" t="s">
        <v>34</v>
      </c>
      <c r="AE2" s="50" t="s">
        <v>38</v>
      </c>
      <c r="AF2" s="50" t="s">
        <v>28</v>
      </c>
      <c r="AG2" s="50" t="s">
        <v>29</v>
      </c>
      <c r="AH2" s="50" t="s">
        <v>23</v>
      </c>
      <c r="AI2" s="53" t="s">
        <v>27</v>
      </c>
      <c r="AJ2" s="49" t="s">
        <v>33</v>
      </c>
      <c r="AK2" s="50" t="s">
        <v>39</v>
      </c>
      <c r="AL2" s="50" t="s">
        <v>34</v>
      </c>
      <c r="AM2" s="50" t="s">
        <v>39</v>
      </c>
      <c r="AN2" s="50" t="s">
        <v>28</v>
      </c>
      <c r="AO2" s="50" t="s">
        <v>29</v>
      </c>
      <c r="AP2" s="50" t="s">
        <v>23</v>
      </c>
      <c r="AQ2" s="53" t="s">
        <v>27</v>
      </c>
      <c r="AR2" s="49" t="s">
        <v>33</v>
      </c>
      <c r="AS2" s="50" t="s">
        <v>40</v>
      </c>
      <c r="AT2" s="50" t="s">
        <v>34</v>
      </c>
      <c r="AU2" s="50" t="s">
        <v>40</v>
      </c>
      <c r="AV2" s="50" t="s">
        <v>52</v>
      </c>
      <c r="AW2" s="50" t="s">
        <v>53</v>
      </c>
      <c r="AX2" s="50" t="s">
        <v>23</v>
      </c>
      <c r="AY2" s="53" t="s">
        <v>27</v>
      </c>
      <c r="AZ2" s="49" t="s">
        <v>33</v>
      </c>
      <c r="BA2" s="50" t="s">
        <v>41</v>
      </c>
      <c r="BB2" s="50" t="s">
        <v>34</v>
      </c>
      <c r="BC2" s="50" t="s">
        <v>41</v>
      </c>
      <c r="BD2" s="50" t="s">
        <v>28</v>
      </c>
      <c r="BE2" s="50" t="s">
        <v>29</v>
      </c>
      <c r="BF2" s="50" t="s">
        <v>23</v>
      </c>
      <c r="BG2" s="53" t="s">
        <v>27</v>
      </c>
      <c r="BH2" s="49" t="s">
        <v>33</v>
      </c>
      <c r="BI2" s="50" t="s">
        <v>40</v>
      </c>
      <c r="BJ2" s="50" t="s">
        <v>34</v>
      </c>
      <c r="BK2" s="50" t="s">
        <v>40</v>
      </c>
      <c r="BL2" s="61" t="s">
        <v>54</v>
      </c>
      <c r="BM2" s="61" t="s">
        <v>55</v>
      </c>
      <c r="BN2" s="61" t="s">
        <v>23</v>
      </c>
      <c r="BO2" s="53" t="s">
        <v>27</v>
      </c>
      <c r="BP2" s="49" t="s">
        <v>33</v>
      </c>
      <c r="BQ2" s="50" t="s">
        <v>41</v>
      </c>
      <c r="BR2" s="50" t="s">
        <v>34</v>
      </c>
      <c r="BS2" s="50" t="s">
        <v>41</v>
      </c>
      <c r="BT2" s="50" t="s">
        <v>56</v>
      </c>
      <c r="BU2" s="50" t="s">
        <v>57</v>
      </c>
      <c r="BV2" s="50" t="s">
        <v>23</v>
      </c>
      <c r="BW2" s="53" t="s">
        <v>27</v>
      </c>
      <c r="BX2" s="49" t="s">
        <v>33</v>
      </c>
      <c r="BY2" s="50" t="s">
        <v>36</v>
      </c>
      <c r="BZ2" s="50" t="s">
        <v>34</v>
      </c>
      <c r="CA2" s="50" t="s">
        <v>36</v>
      </c>
      <c r="CB2" s="61" t="s">
        <v>63</v>
      </c>
      <c r="CC2" s="61" t="s">
        <v>64</v>
      </c>
      <c r="CD2" s="61" t="s">
        <v>23</v>
      </c>
      <c r="CE2" s="53" t="s">
        <v>48</v>
      </c>
    </row>
    <row r="3" spans="1:83" ht="15.75">
      <c r="A3" s="82">
        <v>1</v>
      </c>
      <c r="B3" s="82" t="s">
        <v>13</v>
      </c>
      <c r="C3" s="11"/>
      <c r="D3" s="13"/>
      <c r="E3" s="5"/>
      <c r="F3" s="5"/>
      <c r="G3" s="5"/>
      <c r="H3" s="5"/>
      <c r="I3" s="5"/>
      <c r="J3" s="14"/>
      <c r="K3" s="46"/>
      <c r="L3" s="13"/>
      <c r="M3" s="7"/>
      <c r="N3" s="5"/>
      <c r="O3" s="5"/>
      <c r="P3" s="5"/>
      <c r="Q3" s="5"/>
      <c r="R3" s="5"/>
      <c r="S3" s="14"/>
      <c r="T3" s="13"/>
      <c r="U3" s="7"/>
      <c r="V3" s="5"/>
      <c r="W3" s="5"/>
      <c r="X3" s="5"/>
      <c r="Y3" s="5"/>
      <c r="Z3" s="5"/>
      <c r="AA3" s="14"/>
      <c r="AB3" s="13"/>
      <c r="AC3" s="7"/>
      <c r="AD3" s="5"/>
      <c r="AE3" s="5"/>
      <c r="AF3" s="5"/>
      <c r="AG3" s="5"/>
      <c r="AH3" s="5"/>
      <c r="AI3" s="14"/>
      <c r="AJ3" s="13"/>
      <c r="AK3" s="7"/>
      <c r="AL3" s="5"/>
      <c r="AM3" s="5"/>
      <c r="AN3" s="5"/>
      <c r="AO3" s="5"/>
      <c r="AP3" s="5"/>
      <c r="AQ3" s="14"/>
      <c r="AR3" s="13"/>
      <c r="AS3" s="7"/>
      <c r="AT3" s="5"/>
      <c r="AU3" s="5"/>
      <c r="AV3" s="5"/>
      <c r="AW3" s="5"/>
      <c r="AX3" s="5"/>
      <c r="AY3" s="14"/>
      <c r="AZ3" s="13"/>
      <c r="BA3" s="7"/>
      <c r="BB3" s="5"/>
      <c r="BC3" s="5"/>
      <c r="BD3" s="5"/>
      <c r="BE3" s="5"/>
      <c r="BF3" s="5"/>
      <c r="BG3" s="14"/>
      <c r="BH3" s="13"/>
      <c r="BI3" s="7"/>
      <c r="BJ3" s="5"/>
      <c r="BK3" s="5"/>
      <c r="BL3" s="5"/>
      <c r="BM3" s="5"/>
      <c r="BN3" s="5"/>
      <c r="BO3" s="14"/>
      <c r="BP3" s="13"/>
      <c r="BQ3" s="7"/>
      <c r="BR3" s="5"/>
      <c r="BS3" s="5"/>
      <c r="BT3" s="5"/>
      <c r="BU3" s="5"/>
      <c r="BV3" s="5"/>
      <c r="BW3" s="14"/>
      <c r="BX3" s="13"/>
      <c r="BY3" s="7"/>
      <c r="BZ3" s="5"/>
      <c r="CA3" s="5"/>
      <c r="CB3" s="5"/>
      <c r="CC3" s="5"/>
      <c r="CD3" s="5"/>
      <c r="CE3" s="14"/>
    </row>
    <row r="4" spans="1:83" ht="15.75">
      <c r="A4" s="83"/>
      <c r="B4" s="83"/>
      <c r="C4" s="12" t="s">
        <v>5</v>
      </c>
      <c r="D4" s="15">
        <v>657.71</v>
      </c>
      <c r="E4" s="9">
        <f>D4*2500</f>
        <v>1644275</v>
      </c>
      <c r="F4" s="2">
        <v>689.89</v>
      </c>
      <c r="G4" s="10">
        <f>F4*2500</f>
        <v>1724725</v>
      </c>
      <c r="H4" s="8">
        <f>ROUND(D4*2500*0.15/100,2)</f>
        <v>2466.41</v>
      </c>
      <c r="I4" s="2">
        <f>ROUND(F4*2500*0.15/100,2)</f>
        <v>2587.09</v>
      </c>
      <c r="J4" s="47">
        <v>0.17</v>
      </c>
      <c r="K4" s="48">
        <f>F4*2500*0.17/100</f>
        <v>2932.0325</v>
      </c>
      <c r="L4" s="15">
        <v>122.79</v>
      </c>
      <c r="M4" s="9">
        <f>L4*2500</f>
        <v>306975</v>
      </c>
      <c r="N4" s="2">
        <v>254.69</v>
      </c>
      <c r="O4" s="10">
        <f>N4*2500</f>
        <v>636725</v>
      </c>
      <c r="P4" s="8">
        <f>ROUND(L4*1500*0.15/100,2)</f>
        <v>276.28</v>
      </c>
      <c r="Q4" s="2">
        <f>ROUND(N4*1500*0.15/100,2)</f>
        <v>573.05</v>
      </c>
      <c r="R4" s="3">
        <v>0.08</v>
      </c>
      <c r="S4" s="28">
        <f>ROUND(N4*1500*0.08/100,2)</f>
        <v>305.63</v>
      </c>
      <c r="T4" s="15">
        <v>746.96</v>
      </c>
      <c r="U4" s="31">
        <f>T4*100</f>
        <v>74696</v>
      </c>
      <c r="V4" s="2">
        <v>1072.11</v>
      </c>
      <c r="W4" s="32">
        <f>V4*100</f>
        <v>107210.99999999999</v>
      </c>
      <c r="X4" s="8">
        <f>ROUND(T4*100*1.5/100,2)</f>
        <v>1120.44</v>
      </c>
      <c r="Y4" s="2">
        <f>ROUND(V4*100*1.5/100,2)</f>
        <v>1608.17</v>
      </c>
      <c r="Z4" s="8">
        <v>1.2</v>
      </c>
      <c r="AA4" s="28">
        <f>ROUND(V4*100*1.2/100,2)</f>
        <v>1286.53</v>
      </c>
      <c r="AB4" s="15">
        <v>531.42</v>
      </c>
      <c r="AC4" s="39">
        <f>AB4*700</f>
        <v>371994</v>
      </c>
      <c r="AD4" s="2">
        <v>1347.2</v>
      </c>
      <c r="AE4" s="32">
        <f>AD4*700</f>
        <v>943040</v>
      </c>
      <c r="AF4" s="8">
        <f>ROUND(AB4*700*1.5/100,2)</f>
        <v>5579.91</v>
      </c>
      <c r="AG4" s="2">
        <f>ROUND(AD4*700*1.5/100,2)</f>
        <v>14145.6</v>
      </c>
      <c r="AH4" s="8">
        <v>1</v>
      </c>
      <c r="AI4" s="28">
        <f>ROUND(AD4*700*1/100,2)</f>
        <v>9430.4</v>
      </c>
      <c r="AJ4" s="15">
        <v>1584.1</v>
      </c>
      <c r="AK4" s="39">
        <f>AJ4*1200</f>
        <v>1900920</v>
      </c>
      <c r="AL4" s="2">
        <v>639.14</v>
      </c>
      <c r="AM4" s="32">
        <f>AL4*1200</f>
        <v>766968</v>
      </c>
      <c r="AN4" s="8">
        <f>ROUND(AJ4*1200*1.5/100,2)</f>
        <v>28513.8</v>
      </c>
      <c r="AO4" s="2">
        <f>ROUND(AL4*1200*1.5/100,2)</f>
        <v>11504.52</v>
      </c>
      <c r="AP4" s="60">
        <v>1.5</v>
      </c>
      <c r="AQ4" s="28">
        <f>ROUND(AL4*1200*1.5/100,2)</f>
        <v>11504.52</v>
      </c>
      <c r="AR4" s="15">
        <v>550.99</v>
      </c>
      <c r="AS4" s="39">
        <f>1000*AR4</f>
        <v>550990</v>
      </c>
      <c r="AT4" s="2">
        <v>1135.51</v>
      </c>
      <c r="AU4" s="32">
        <f>AT4*1000</f>
        <v>1135510</v>
      </c>
      <c r="AV4" s="8">
        <f>ROUND(AR4*1000*1.5/100,2)</f>
        <v>8264.85</v>
      </c>
      <c r="AW4" s="2">
        <f>ROUND(AT4*1000*1.5/100,2)</f>
        <v>17032.65</v>
      </c>
      <c r="AX4" s="8">
        <v>1.5</v>
      </c>
      <c r="AY4" s="28">
        <f>ROUND(AT4*1000*1.5/100,2)</f>
        <v>17032.65</v>
      </c>
      <c r="AZ4" s="15">
        <v>52.89</v>
      </c>
      <c r="BA4" s="39">
        <f>4000*AZ4</f>
        <v>211560</v>
      </c>
      <c r="BB4" s="2">
        <v>401.81</v>
      </c>
      <c r="BC4" s="32">
        <f>BB4*4000</f>
        <v>1607240</v>
      </c>
      <c r="BD4" s="8">
        <f>ROUND(AZ4*4000*1.5/100,2)</f>
        <v>3173.4</v>
      </c>
      <c r="BE4" s="2">
        <f>ROUND(BB4*4000*1.5/100,2)</f>
        <v>24108.6</v>
      </c>
      <c r="BF4" s="8">
        <v>0.3</v>
      </c>
      <c r="BG4" s="28">
        <f>ROUND(BB4*4000*0.3/100,2)</f>
        <v>4821.72</v>
      </c>
      <c r="BH4" s="15">
        <v>550.99</v>
      </c>
      <c r="BI4" s="39">
        <f>1000*BH4</f>
        <v>550990</v>
      </c>
      <c r="BJ4" s="2">
        <v>68.8</v>
      </c>
      <c r="BK4" s="32">
        <f>BJ4*1000</f>
        <v>68800</v>
      </c>
      <c r="BL4" s="8">
        <f>ROUND(BH4*1000*0.05/100,2)</f>
        <v>275.5</v>
      </c>
      <c r="BM4" s="2">
        <f>ROUND(BJ4*1000*0.05/100,2)</f>
        <v>34.4</v>
      </c>
      <c r="BN4" s="8">
        <v>0.5</v>
      </c>
      <c r="BO4" s="28">
        <f>ROUND(BJ4*1000*0.5/100,2)</f>
        <v>344</v>
      </c>
      <c r="BP4" s="15">
        <v>52.89</v>
      </c>
      <c r="BQ4" s="39">
        <f>4000*BP4</f>
        <v>211560</v>
      </c>
      <c r="BR4" s="2">
        <v>401.81</v>
      </c>
      <c r="BS4" s="32">
        <f>BR4*4000</f>
        <v>1607240</v>
      </c>
      <c r="BT4" s="8">
        <f>ROUND(BP4*4000*0.3/100,2)</f>
        <v>634.68</v>
      </c>
      <c r="BU4" s="2">
        <f>ROUND(BR4*4000*0.3/100,2)</f>
        <v>4821.72</v>
      </c>
      <c r="BV4" s="8">
        <v>0.05</v>
      </c>
      <c r="BW4" s="28">
        <f>ROUND(BR4*4000*0.05/100,2)</f>
        <v>803.62</v>
      </c>
      <c r="BX4" s="15">
        <v>0.4</v>
      </c>
      <c r="BY4" s="9">
        <f>BX4*2500</f>
        <v>1000</v>
      </c>
      <c r="BZ4" s="2">
        <v>0.15</v>
      </c>
      <c r="CA4" s="10">
        <f>BZ4*2500</f>
        <v>375</v>
      </c>
      <c r="CB4" s="8">
        <f>ROUND(BX4*1500*0.3/100,2)</f>
        <v>1.8</v>
      </c>
      <c r="CC4" s="2">
        <f>ROUND(BZ4*1500*0.3/100,2)</f>
        <v>0.68</v>
      </c>
      <c r="CD4" s="64">
        <v>1</v>
      </c>
      <c r="CE4" s="28">
        <f>ROUND(BZ4*1500*1/100,2)</f>
        <v>2.25</v>
      </c>
    </row>
    <row r="5" spans="1:83" ht="15.75">
      <c r="A5" s="83"/>
      <c r="B5" s="83"/>
      <c r="C5" s="12" t="s">
        <v>6</v>
      </c>
      <c r="D5" s="15">
        <v>657.71</v>
      </c>
      <c r="E5" s="9">
        <f>D5*2500</f>
        <v>1644275</v>
      </c>
      <c r="F5" s="2">
        <v>689.89</v>
      </c>
      <c r="G5" s="10">
        <f>F5*2500</f>
        <v>1724725</v>
      </c>
      <c r="H5" s="8">
        <f aca="true" t="shared" si="0" ref="H5:H20">ROUND(D5*2500*0.15/100,2)</f>
        <v>2466.41</v>
      </c>
      <c r="I5" s="2">
        <f aca="true" t="shared" si="1" ref="I5:I20">ROUND(F5*2500*0.15/100,2)</f>
        <v>2587.09</v>
      </c>
      <c r="J5" s="47">
        <v>0.17</v>
      </c>
      <c r="K5" s="48">
        <f aca="true" t="shared" si="2" ref="K5:K20">F5*2500*0.17/100</f>
        <v>2932.0325</v>
      </c>
      <c r="L5" s="15">
        <v>122.79</v>
      </c>
      <c r="M5" s="9">
        <f>L5*2500</f>
        <v>306975</v>
      </c>
      <c r="N5" s="2">
        <v>254.69</v>
      </c>
      <c r="O5" s="10">
        <f>N5*2500</f>
        <v>636725</v>
      </c>
      <c r="P5" s="8">
        <f>ROUND(L5*1500*0.15/100,2)</f>
        <v>276.28</v>
      </c>
      <c r="Q5" s="2">
        <f>ROUND(N5*1500*0.15/100,2)</f>
        <v>573.05</v>
      </c>
      <c r="R5" s="3">
        <v>0.08</v>
      </c>
      <c r="S5" s="28">
        <f>ROUND(N5*1500*0.07/100,2)</f>
        <v>267.42</v>
      </c>
      <c r="T5" s="15">
        <v>746.96</v>
      </c>
      <c r="U5" s="31">
        <f>T5*100</f>
        <v>74696</v>
      </c>
      <c r="V5" s="2">
        <v>1072.11</v>
      </c>
      <c r="W5" s="32">
        <f>V5*100</f>
        <v>107210.99999999999</v>
      </c>
      <c r="X5" s="8">
        <f>ROUND(T5*100*1.5/100,2)</f>
        <v>1120.44</v>
      </c>
      <c r="Y5" s="2">
        <f>ROUND(V5*100*1.5/100,2)</f>
        <v>1608.17</v>
      </c>
      <c r="Z5" s="8">
        <v>1.2</v>
      </c>
      <c r="AA5" s="28">
        <f aca="true" t="shared" si="3" ref="AA5:AA20">ROUND(V5*100*1.2/100,2)</f>
        <v>1286.53</v>
      </c>
      <c r="AB5" s="15">
        <v>531.42</v>
      </c>
      <c r="AC5" s="39">
        <f>AB5*700</f>
        <v>371994</v>
      </c>
      <c r="AD5" s="2">
        <v>1347.2</v>
      </c>
      <c r="AE5" s="32">
        <f>AD5*700</f>
        <v>943040</v>
      </c>
      <c r="AF5" s="8">
        <f>ROUND(AB5*700*1.5/100,2)</f>
        <v>5579.91</v>
      </c>
      <c r="AG5" s="2">
        <f>ROUND(AD5*700*1.5/100,2)</f>
        <v>14145.6</v>
      </c>
      <c r="AH5" s="8">
        <v>1</v>
      </c>
      <c r="AI5" s="28">
        <f aca="true" t="shared" si="4" ref="AI5:AI20">ROUND(AD5*700*1/100,2)</f>
        <v>9430.4</v>
      </c>
      <c r="AJ5" s="15">
        <v>1584.1</v>
      </c>
      <c r="AK5" s="39">
        <f>AJ5*1200</f>
        <v>1900920</v>
      </c>
      <c r="AL5" s="2">
        <v>639.14</v>
      </c>
      <c r="AM5" s="32">
        <f>AL5*1200</f>
        <v>766968</v>
      </c>
      <c r="AN5" s="8">
        <f>ROUND(AJ5*1200*1.5/100,2)</f>
        <v>28513.8</v>
      </c>
      <c r="AO5" s="2">
        <f>ROUND(AL5*1200*1.5/100,2)</f>
        <v>11504.52</v>
      </c>
      <c r="AP5" s="8">
        <v>1.5</v>
      </c>
      <c r="AQ5" s="28">
        <f>ROUND(AL5*1200*1.5/100,2)</f>
        <v>11504.52</v>
      </c>
      <c r="AR5" s="15">
        <v>550.99</v>
      </c>
      <c r="AS5" s="39">
        <f>1000*AR5</f>
        <v>550990</v>
      </c>
      <c r="AT5" s="2">
        <v>1135.51</v>
      </c>
      <c r="AU5" s="32">
        <f>AT5*1000</f>
        <v>1135510</v>
      </c>
      <c r="AV5" s="8">
        <f aca="true" t="shared" si="5" ref="AV5:AV20">ROUND(AR5*1000*1.5/100,2)</f>
        <v>8264.85</v>
      </c>
      <c r="AW5" s="2">
        <f aca="true" t="shared" si="6" ref="AW5:AW20">ROUND(AT5*1000*1.5/100,2)</f>
        <v>17032.65</v>
      </c>
      <c r="AX5" s="8">
        <v>1.5</v>
      </c>
      <c r="AY5" s="28">
        <f aca="true" t="shared" si="7" ref="AY5:AY20">ROUND(AT5*1000*1.5/100,2)</f>
        <v>17032.65</v>
      </c>
      <c r="AZ5" s="15">
        <v>52.89</v>
      </c>
      <c r="BA5" s="39">
        <f>4000*AZ5</f>
        <v>211560</v>
      </c>
      <c r="BB5" s="2">
        <v>401.81</v>
      </c>
      <c r="BC5" s="32">
        <f>BB5*4000</f>
        <v>1607240</v>
      </c>
      <c r="BD5" s="8">
        <f>ROUND(AZ5*4000*1.5/100,2)</f>
        <v>3173.4</v>
      </c>
      <c r="BE5" s="2">
        <f>ROUND(BB5*4000*1.5/100,2)</f>
        <v>24108.6</v>
      </c>
      <c r="BF5" s="8">
        <v>0.3</v>
      </c>
      <c r="BG5" s="28">
        <f aca="true" t="shared" si="8" ref="BG5:BG20">ROUND(BB5*4000*0.3/100,2)</f>
        <v>4821.72</v>
      </c>
      <c r="BH5" s="15">
        <v>550.99</v>
      </c>
      <c r="BI5" s="39">
        <f>1000*BH5</f>
        <v>550990</v>
      </c>
      <c r="BJ5" s="2">
        <v>68.8</v>
      </c>
      <c r="BK5" s="32">
        <f>BJ5*1000</f>
        <v>68800</v>
      </c>
      <c r="BL5" s="8">
        <f aca="true" t="shared" si="9" ref="BL5:BL20">ROUND(BH5*1000*0.05/100,2)</f>
        <v>275.5</v>
      </c>
      <c r="BM5" s="2">
        <f aca="true" t="shared" si="10" ref="BM5:BM20">ROUND(BJ5*1000*0.05/100,2)</f>
        <v>34.4</v>
      </c>
      <c r="BN5" s="8">
        <v>0.5</v>
      </c>
      <c r="BO5" s="28">
        <f aca="true" t="shared" si="11" ref="BO5:BO20">ROUND(BJ5*1000*0.5/100,2)</f>
        <v>344</v>
      </c>
      <c r="BP5" s="15">
        <v>52.89</v>
      </c>
      <c r="BQ5" s="39">
        <f>4000*BP5</f>
        <v>211560</v>
      </c>
      <c r="BR5" s="2">
        <v>401.81</v>
      </c>
      <c r="BS5" s="32">
        <f>BR5*4000</f>
        <v>1607240</v>
      </c>
      <c r="BT5" s="8">
        <f aca="true" t="shared" si="12" ref="BT5:BT18">ROUND(BP5*4000*0.3/100,2)</f>
        <v>634.68</v>
      </c>
      <c r="BU5" s="2">
        <f aca="true" t="shared" si="13" ref="BU5:BU20">ROUND(BR5*4000*0.3/100,2)</f>
        <v>4821.72</v>
      </c>
      <c r="BV5" s="8">
        <v>0.05</v>
      </c>
      <c r="BW5" s="28">
        <f aca="true" t="shared" si="14" ref="BW5:BW20">ROUND(BR5*4000*0.05/100,2)</f>
        <v>803.62</v>
      </c>
      <c r="BX5" s="15">
        <v>0.4</v>
      </c>
      <c r="BY5" s="9">
        <f>BX5*2500</f>
        <v>1000</v>
      </c>
      <c r="BZ5" s="2">
        <v>0.15</v>
      </c>
      <c r="CA5" s="10">
        <f>BZ5*2500</f>
        <v>375</v>
      </c>
      <c r="CB5" s="8">
        <f aca="true" t="shared" si="15" ref="CB5:CB20">ROUND(BX5*1500*0.3/100,2)</f>
        <v>1.8</v>
      </c>
      <c r="CC5" s="2">
        <f aca="true" t="shared" si="16" ref="CC5:CC20">ROUND(BZ5*1500*0.3/100,2)</f>
        <v>0.68</v>
      </c>
      <c r="CD5" s="64">
        <v>1</v>
      </c>
      <c r="CE5" s="28">
        <f aca="true" t="shared" si="17" ref="CE5:CE20">ROUND(BZ5*1500*1/100,2)</f>
        <v>2.25</v>
      </c>
    </row>
    <row r="6" spans="1:83" ht="15.75">
      <c r="A6" s="83"/>
      <c r="B6" s="83"/>
      <c r="C6" s="12" t="s">
        <v>7</v>
      </c>
      <c r="D6" s="15">
        <v>657.71</v>
      </c>
      <c r="E6" s="9">
        <f>D6*2500</f>
        <v>1644275</v>
      </c>
      <c r="F6" s="2">
        <v>689.89</v>
      </c>
      <c r="G6" s="10">
        <f>F6*2500</f>
        <v>1724725</v>
      </c>
      <c r="H6" s="8">
        <f t="shared" si="0"/>
        <v>2466.41</v>
      </c>
      <c r="I6" s="2">
        <f t="shared" si="1"/>
        <v>2587.09</v>
      </c>
      <c r="J6" s="47">
        <v>0.17</v>
      </c>
      <c r="K6" s="48">
        <f t="shared" si="2"/>
        <v>2932.0325</v>
      </c>
      <c r="L6" s="15">
        <v>122.26</v>
      </c>
      <c r="M6" s="9">
        <f>L6*2500</f>
        <v>305650</v>
      </c>
      <c r="N6" s="2">
        <v>254.37</v>
      </c>
      <c r="O6" s="10">
        <f>N6*2500</f>
        <v>635925</v>
      </c>
      <c r="P6" s="8">
        <f>ROUND(L6*1500*0.15/100,2)</f>
        <v>275.09</v>
      </c>
      <c r="Q6" s="2">
        <f>ROUND(N6*1500*0.15/100,2)</f>
        <v>572.33</v>
      </c>
      <c r="R6" s="3">
        <v>0.08</v>
      </c>
      <c r="S6" s="28">
        <f>ROUND(N6*1500*0.07/100,2)</f>
        <v>267.09</v>
      </c>
      <c r="T6" s="15">
        <v>746.96</v>
      </c>
      <c r="U6" s="31">
        <f>T6*100</f>
        <v>74696</v>
      </c>
      <c r="V6" s="2">
        <v>1072.11</v>
      </c>
      <c r="W6" s="32">
        <f>V6*100</f>
        <v>107210.99999999999</v>
      </c>
      <c r="X6" s="8">
        <f>ROUND(T6*100*1.5/100,2)</f>
        <v>1120.44</v>
      </c>
      <c r="Y6" s="2">
        <f>ROUND(V6*100*1.5/100,2)</f>
        <v>1608.17</v>
      </c>
      <c r="Z6" s="8">
        <v>1.2</v>
      </c>
      <c r="AA6" s="28">
        <f t="shared" si="3"/>
        <v>1286.53</v>
      </c>
      <c r="AB6" s="15">
        <v>531.42</v>
      </c>
      <c r="AC6" s="39">
        <f>AB6*700</f>
        <v>371994</v>
      </c>
      <c r="AD6" s="2">
        <v>1347.2</v>
      </c>
      <c r="AE6" s="32">
        <f>AD6*700</f>
        <v>943040</v>
      </c>
      <c r="AF6" s="8">
        <f>ROUND(AB6*700*1.5/100,2)</f>
        <v>5579.91</v>
      </c>
      <c r="AG6" s="2">
        <f>ROUND(AD6*700*1.5/100,2)</f>
        <v>14145.6</v>
      </c>
      <c r="AH6" s="8">
        <v>1</v>
      </c>
      <c r="AI6" s="28">
        <f t="shared" si="4"/>
        <v>9430.4</v>
      </c>
      <c r="AJ6" s="15">
        <v>1584.1</v>
      </c>
      <c r="AK6" s="39">
        <f>AJ6*1200</f>
        <v>1900920</v>
      </c>
      <c r="AL6" s="2">
        <v>639.14</v>
      </c>
      <c r="AM6" s="32">
        <f>AL6*1200</f>
        <v>766968</v>
      </c>
      <c r="AN6" s="8">
        <f>ROUND(AJ6*1200*1.5/100,2)</f>
        <v>28513.8</v>
      </c>
      <c r="AO6" s="2">
        <f>ROUND(AL6*1200*1.5/100,2)</f>
        <v>11504.52</v>
      </c>
      <c r="AP6" s="8">
        <v>1.5</v>
      </c>
      <c r="AQ6" s="28">
        <f>ROUND(AL6*1200*1.5/100,2)</f>
        <v>11504.52</v>
      </c>
      <c r="AR6" s="15">
        <v>550.99</v>
      </c>
      <c r="AS6" s="39">
        <f>1000*AR6</f>
        <v>550990</v>
      </c>
      <c r="AT6" s="2">
        <v>1135.51</v>
      </c>
      <c r="AU6" s="32">
        <f>AT6*1000</f>
        <v>1135510</v>
      </c>
      <c r="AV6" s="8">
        <f t="shared" si="5"/>
        <v>8264.85</v>
      </c>
      <c r="AW6" s="2">
        <f t="shared" si="6"/>
        <v>17032.65</v>
      </c>
      <c r="AX6" s="8">
        <v>1.5</v>
      </c>
      <c r="AY6" s="28">
        <f t="shared" si="7"/>
        <v>17032.65</v>
      </c>
      <c r="AZ6" s="15">
        <v>52.89</v>
      </c>
      <c r="BA6" s="39">
        <f>4000*AZ6</f>
        <v>211560</v>
      </c>
      <c r="BB6" s="2">
        <v>401.81</v>
      </c>
      <c r="BC6" s="32">
        <f>BB6*4000</f>
        <v>1607240</v>
      </c>
      <c r="BD6" s="8">
        <f>ROUND(AZ6*4000*1.5/100,2)</f>
        <v>3173.4</v>
      </c>
      <c r="BE6" s="2">
        <f>ROUND(BB6*4000*1.5/100,2)</f>
        <v>24108.6</v>
      </c>
      <c r="BF6" s="8">
        <v>0.3</v>
      </c>
      <c r="BG6" s="28">
        <f t="shared" si="8"/>
        <v>4821.72</v>
      </c>
      <c r="BH6" s="15">
        <v>550.99</v>
      </c>
      <c r="BI6" s="39">
        <f>1000*BH6</f>
        <v>550990</v>
      </c>
      <c r="BJ6" s="2">
        <v>68.8</v>
      </c>
      <c r="BK6" s="32">
        <f>BJ6*1000</f>
        <v>68800</v>
      </c>
      <c r="BL6" s="8">
        <f t="shared" si="9"/>
        <v>275.5</v>
      </c>
      <c r="BM6" s="2">
        <f t="shared" si="10"/>
        <v>34.4</v>
      </c>
      <c r="BN6" s="8">
        <v>0.5</v>
      </c>
      <c r="BO6" s="28">
        <f t="shared" si="11"/>
        <v>344</v>
      </c>
      <c r="BP6" s="15">
        <v>52.89</v>
      </c>
      <c r="BQ6" s="39">
        <f>4000*BP6</f>
        <v>211560</v>
      </c>
      <c r="BR6" s="2">
        <v>401.81</v>
      </c>
      <c r="BS6" s="32">
        <f>BR6*4000</f>
        <v>1607240</v>
      </c>
      <c r="BT6" s="8">
        <f t="shared" si="12"/>
        <v>634.68</v>
      </c>
      <c r="BU6" s="2">
        <f t="shared" si="13"/>
        <v>4821.72</v>
      </c>
      <c r="BV6" s="8">
        <v>0.05</v>
      </c>
      <c r="BW6" s="28">
        <f t="shared" si="14"/>
        <v>803.62</v>
      </c>
      <c r="BX6" s="15">
        <v>0.4</v>
      </c>
      <c r="BY6" s="9">
        <f>BX6*2500</f>
        <v>1000</v>
      </c>
      <c r="BZ6" s="2">
        <v>0.15</v>
      </c>
      <c r="CA6" s="10">
        <f>BZ6*2500</f>
        <v>375</v>
      </c>
      <c r="CB6" s="8">
        <f t="shared" si="15"/>
        <v>1.8</v>
      </c>
      <c r="CC6" s="2">
        <f t="shared" si="16"/>
        <v>0.68</v>
      </c>
      <c r="CD6" s="64">
        <v>1</v>
      </c>
      <c r="CE6" s="28">
        <f t="shared" si="17"/>
        <v>2.25</v>
      </c>
    </row>
    <row r="7" spans="1:83" ht="15.75">
      <c r="A7" s="84"/>
      <c r="B7" s="84"/>
      <c r="C7" s="12" t="s">
        <v>8</v>
      </c>
      <c r="D7" s="15">
        <v>657.71</v>
      </c>
      <c r="E7" s="9">
        <f>D7*2500</f>
        <v>1644275</v>
      </c>
      <c r="F7" s="2">
        <v>689.89</v>
      </c>
      <c r="G7" s="10">
        <f>F7*2500</f>
        <v>1724725</v>
      </c>
      <c r="H7" s="8">
        <f t="shared" si="0"/>
        <v>2466.41</v>
      </c>
      <c r="I7" s="2">
        <f t="shared" si="1"/>
        <v>2587.09</v>
      </c>
      <c r="J7" s="47">
        <v>0.17</v>
      </c>
      <c r="K7" s="48">
        <f t="shared" si="2"/>
        <v>2932.0325</v>
      </c>
      <c r="L7" s="15">
        <v>122.56</v>
      </c>
      <c r="M7" s="9">
        <f>L7*2500</f>
        <v>306400</v>
      </c>
      <c r="N7" s="2">
        <v>252.47</v>
      </c>
      <c r="O7" s="10">
        <f>N7*2500</f>
        <v>631175</v>
      </c>
      <c r="P7" s="8">
        <f>ROUND(L7*1500*0.15/100,2)</f>
        <v>275.76</v>
      </c>
      <c r="Q7" s="2">
        <f>ROUND(N7*1500*0.15/100,2)</f>
        <v>568.06</v>
      </c>
      <c r="R7" s="3">
        <v>0.08</v>
      </c>
      <c r="S7" s="28">
        <f>ROUND(N7*1500*0.07/100,2)</f>
        <v>265.09</v>
      </c>
      <c r="T7" s="15">
        <v>705.3</v>
      </c>
      <c r="U7" s="31">
        <f>T7*100</f>
        <v>70530</v>
      </c>
      <c r="V7" s="2">
        <v>1072.11</v>
      </c>
      <c r="W7" s="32">
        <f>V7*100</f>
        <v>107210.99999999999</v>
      </c>
      <c r="X7" s="8">
        <f>ROUND(T7*100*1.5/100,2)</f>
        <v>1057.95</v>
      </c>
      <c r="Y7" s="2">
        <f>ROUND(V7*100*1.5/100,2)</f>
        <v>1608.17</v>
      </c>
      <c r="Z7" s="8">
        <v>1.2</v>
      </c>
      <c r="AA7" s="28">
        <f t="shared" si="3"/>
        <v>1286.53</v>
      </c>
      <c r="AB7" s="15">
        <v>515.41</v>
      </c>
      <c r="AC7" s="39">
        <f>AB7*700</f>
        <v>360787</v>
      </c>
      <c r="AD7" s="2">
        <v>1318.08</v>
      </c>
      <c r="AE7" s="32">
        <f>AD7*700</f>
        <v>922656</v>
      </c>
      <c r="AF7" s="8">
        <f>ROUND(AB7*700*1.5/100,2)</f>
        <v>5411.81</v>
      </c>
      <c r="AG7" s="2">
        <f>ROUND(AD7*700*1.5/100,2)</f>
        <v>13839.84</v>
      </c>
      <c r="AH7" s="8">
        <v>1</v>
      </c>
      <c r="AI7" s="28">
        <f t="shared" si="4"/>
        <v>9226.56</v>
      </c>
      <c r="AJ7" s="15">
        <v>1584.1</v>
      </c>
      <c r="AK7" s="39">
        <f>AJ7*1200</f>
        <v>1900920</v>
      </c>
      <c r="AL7" s="2">
        <v>639.14</v>
      </c>
      <c r="AM7" s="32">
        <f>AL7*1200</f>
        <v>766968</v>
      </c>
      <c r="AN7" s="8">
        <f>ROUND(AJ7*1200*1.5/100,2)</f>
        <v>28513.8</v>
      </c>
      <c r="AO7" s="2">
        <f>ROUND(AL7*1200*1.5/100,2)</f>
        <v>11504.52</v>
      </c>
      <c r="AP7" s="8">
        <v>1.5</v>
      </c>
      <c r="AQ7" s="28">
        <f>ROUND(AL7*1200*1.5/100,2)</f>
        <v>11504.52</v>
      </c>
      <c r="AR7" s="15">
        <v>550.99</v>
      </c>
      <c r="AS7" s="39">
        <f>1000*AR7</f>
        <v>550990</v>
      </c>
      <c r="AT7" s="2">
        <v>1135.51</v>
      </c>
      <c r="AU7" s="32">
        <f>AT7*1000</f>
        <v>1135510</v>
      </c>
      <c r="AV7" s="8">
        <f t="shared" si="5"/>
        <v>8264.85</v>
      </c>
      <c r="AW7" s="2">
        <f t="shared" si="6"/>
        <v>17032.65</v>
      </c>
      <c r="AX7" s="8">
        <v>1.5</v>
      </c>
      <c r="AY7" s="28">
        <f t="shared" si="7"/>
        <v>17032.65</v>
      </c>
      <c r="AZ7" s="15">
        <v>52.45</v>
      </c>
      <c r="BA7" s="39">
        <f>4000*AZ7</f>
        <v>209800</v>
      </c>
      <c r="BB7" s="2">
        <v>387.27</v>
      </c>
      <c r="BC7" s="32">
        <f>BB7*4000</f>
        <v>1549080</v>
      </c>
      <c r="BD7" s="8">
        <f>ROUND(AZ7*4000*1.5/100,2)</f>
        <v>3147</v>
      </c>
      <c r="BE7" s="2">
        <f>ROUND(BB7*4000*1.5/100,2)</f>
        <v>23236.2</v>
      </c>
      <c r="BF7" s="8">
        <v>0.3</v>
      </c>
      <c r="BG7" s="28">
        <f t="shared" si="8"/>
        <v>4647.24</v>
      </c>
      <c r="BH7" s="15">
        <v>550.99</v>
      </c>
      <c r="BI7" s="39">
        <f>1000*BH7</f>
        <v>550990</v>
      </c>
      <c r="BJ7" s="2">
        <v>68.8</v>
      </c>
      <c r="BK7" s="32">
        <f>BJ7*1000</f>
        <v>68800</v>
      </c>
      <c r="BL7" s="8">
        <f t="shared" si="9"/>
        <v>275.5</v>
      </c>
      <c r="BM7" s="2">
        <f t="shared" si="10"/>
        <v>34.4</v>
      </c>
      <c r="BN7" s="8">
        <v>0.5</v>
      </c>
      <c r="BO7" s="28">
        <f t="shared" si="11"/>
        <v>344</v>
      </c>
      <c r="BP7" s="15">
        <v>52.45</v>
      </c>
      <c r="BQ7" s="39">
        <f>4000*BP7</f>
        <v>209800</v>
      </c>
      <c r="BR7" s="2">
        <v>387.27</v>
      </c>
      <c r="BS7" s="32">
        <f>BR7*4000</f>
        <v>1549080</v>
      </c>
      <c r="BT7" s="8">
        <f t="shared" si="12"/>
        <v>629.4</v>
      </c>
      <c r="BU7" s="2">
        <f t="shared" si="13"/>
        <v>4647.24</v>
      </c>
      <c r="BV7" s="8">
        <v>0.05</v>
      </c>
      <c r="BW7" s="28">
        <f t="shared" si="14"/>
        <v>774.54</v>
      </c>
      <c r="BX7" s="15">
        <v>0.4</v>
      </c>
      <c r="BY7" s="9">
        <f>BX7*2500</f>
        <v>1000</v>
      </c>
      <c r="BZ7" s="2">
        <v>0.15</v>
      </c>
      <c r="CA7" s="10">
        <f>BZ7*2500</f>
        <v>375</v>
      </c>
      <c r="CB7" s="8">
        <f t="shared" si="15"/>
        <v>1.8</v>
      </c>
      <c r="CC7" s="2">
        <f t="shared" si="16"/>
        <v>0.68</v>
      </c>
      <c r="CD7" s="64">
        <v>1</v>
      </c>
      <c r="CE7" s="28">
        <f t="shared" si="17"/>
        <v>2.25</v>
      </c>
    </row>
    <row r="8" spans="1:83" ht="16.5" thickBot="1">
      <c r="A8" s="4">
        <v>2</v>
      </c>
      <c r="B8" s="1" t="s">
        <v>15</v>
      </c>
      <c r="C8" s="12" t="s">
        <v>9</v>
      </c>
      <c r="D8" s="16">
        <v>657.71</v>
      </c>
      <c r="E8" s="17">
        <f>D8*2500</f>
        <v>1644275</v>
      </c>
      <c r="F8" s="18">
        <v>689.89</v>
      </c>
      <c r="G8" s="19">
        <f>F8*2500</f>
        <v>1724725</v>
      </c>
      <c r="H8" s="8">
        <f t="shared" si="0"/>
        <v>2466.41</v>
      </c>
      <c r="I8" s="2">
        <f t="shared" si="1"/>
        <v>2587.09</v>
      </c>
      <c r="J8" s="47">
        <v>0.17</v>
      </c>
      <c r="K8" s="48">
        <f t="shared" si="2"/>
        <v>2932.0325</v>
      </c>
      <c r="L8" s="16">
        <v>42.58</v>
      </c>
      <c r="M8" s="17">
        <f>L8*2500</f>
        <v>106450</v>
      </c>
      <c r="N8" s="18">
        <v>198.36</v>
      </c>
      <c r="O8" s="19">
        <f>N8*2500</f>
        <v>495900.00000000006</v>
      </c>
      <c r="P8" s="20">
        <f>ROUND(L8*1500*0.15/100,2)</f>
        <v>95.81</v>
      </c>
      <c r="Q8" s="18">
        <f>ROUND(N8*1500*0.15/100,2)</f>
        <v>446.31</v>
      </c>
      <c r="R8" s="3">
        <v>0.08</v>
      </c>
      <c r="S8" s="29">
        <f>ROUND(N8*1500*0.07/100,2)</f>
        <v>208.28</v>
      </c>
      <c r="T8" s="16">
        <v>547.46</v>
      </c>
      <c r="U8" s="33">
        <f>T8*100</f>
        <v>54746</v>
      </c>
      <c r="V8" s="18">
        <v>842.6</v>
      </c>
      <c r="W8" s="34">
        <f>V8*100</f>
        <v>84260</v>
      </c>
      <c r="X8" s="20">
        <f>ROUND(T8*100*1.5/100,2)</f>
        <v>821.19</v>
      </c>
      <c r="Y8" s="18">
        <f>ROUND(V8*100*1.5/100,2)</f>
        <v>1263.9</v>
      </c>
      <c r="Z8" s="8">
        <v>1.2</v>
      </c>
      <c r="AA8" s="28">
        <f t="shared" si="3"/>
        <v>1011.12</v>
      </c>
      <c r="AB8" s="16">
        <v>174.22</v>
      </c>
      <c r="AC8" s="40">
        <f>AB8*700</f>
        <v>121954</v>
      </c>
      <c r="AD8" s="18">
        <v>1044.58</v>
      </c>
      <c r="AE8" s="34">
        <f>AD8*700</f>
        <v>731206</v>
      </c>
      <c r="AF8" s="20">
        <f>ROUND(AB8*700*1.5/100,2)</f>
        <v>1829.31</v>
      </c>
      <c r="AG8" s="18">
        <f>ROUND(AD8*700*1.5/100,2)</f>
        <v>10968.09</v>
      </c>
      <c r="AH8" s="8">
        <v>1</v>
      </c>
      <c r="AI8" s="28">
        <f t="shared" si="4"/>
        <v>7312.06</v>
      </c>
      <c r="AJ8" s="16">
        <v>1584.1</v>
      </c>
      <c r="AK8" s="40">
        <f>AJ8*1200</f>
        <v>1900920</v>
      </c>
      <c r="AL8" s="18">
        <v>639.14</v>
      </c>
      <c r="AM8" s="34">
        <f>AL8*1200</f>
        <v>766968</v>
      </c>
      <c r="AN8" s="20">
        <f>ROUND(AJ8*1200*1.5/100,2)</f>
        <v>28513.8</v>
      </c>
      <c r="AO8" s="18">
        <f>ROUND(AL8*1200*1.5/100,2)</f>
        <v>11504.52</v>
      </c>
      <c r="AP8" s="20">
        <v>1.5</v>
      </c>
      <c r="AQ8" s="29">
        <f>ROUND(AL8*1200*1.5/100,2)</f>
        <v>11504.52</v>
      </c>
      <c r="AR8" s="16">
        <v>550.99</v>
      </c>
      <c r="AS8" s="40">
        <f>1000*AR8</f>
        <v>550990</v>
      </c>
      <c r="AT8" s="18">
        <v>1135.51</v>
      </c>
      <c r="AU8" s="34">
        <f>AT8*1000</f>
        <v>1135510</v>
      </c>
      <c r="AV8" s="8">
        <f t="shared" si="5"/>
        <v>8264.85</v>
      </c>
      <c r="AW8" s="2">
        <f t="shared" si="6"/>
        <v>17032.65</v>
      </c>
      <c r="AX8" s="8">
        <v>1.5</v>
      </c>
      <c r="AY8" s="28">
        <f t="shared" si="7"/>
        <v>17032.65</v>
      </c>
      <c r="AZ8" s="16">
        <v>17.2</v>
      </c>
      <c r="BA8" s="40">
        <f>4000*AZ8</f>
        <v>68800</v>
      </c>
      <c r="BB8" s="18">
        <v>311.03</v>
      </c>
      <c r="BC8" s="34">
        <f>BB8*4000</f>
        <v>1244120</v>
      </c>
      <c r="BD8" s="20">
        <f>ROUND(AZ8*4000*1.5/100,2)</f>
        <v>1032</v>
      </c>
      <c r="BE8" s="18">
        <f>ROUND(BB8*4000*1.5/100,2)</f>
        <v>18661.8</v>
      </c>
      <c r="BF8" s="8">
        <v>0.3</v>
      </c>
      <c r="BG8" s="28">
        <f t="shared" si="8"/>
        <v>3732.36</v>
      </c>
      <c r="BH8" s="16">
        <v>550.99</v>
      </c>
      <c r="BI8" s="40">
        <f>1000*BH8</f>
        <v>550990</v>
      </c>
      <c r="BJ8" s="18">
        <v>68.8</v>
      </c>
      <c r="BK8" s="34">
        <f>BJ8*1000</f>
        <v>68800</v>
      </c>
      <c r="BL8" s="8">
        <f t="shared" si="9"/>
        <v>275.5</v>
      </c>
      <c r="BM8" s="2">
        <f t="shared" si="10"/>
        <v>34.4</v>
      </c>
      <c r="BN8" s="8">
        <v>0.5</v>
      </c>
      <c r="BO8" s="28">
        <f t="shared" si="11"/>
        <v>344</v>
      </c>
      <c r="BP8" s="16">
        <v>17.2</v>
      </c>
      <c r="BQ8" s="40">
        <f>4000*BP8</f>
        <v>68800</v>
      </c>
      <c r="BR8" s="18">
        <v>311.03</v>
      </c>
      <c r="BS8" s="34">
        <f>BR8*4000</f>
        <v>1244120</v>
      </c>
      <c r="BT8" s="8">
        <f t="shared" si="12"/>
        <v>206.4</v>
      </c>
      <c r="BU8" s="2">
        <f t="shared" si="13"/>
        <v>3732.36</v>
      </c>
      <c r="BV8" s="8">
        <v>0.05</v>
      </c>
      <c r="BW8" s="28">
        <f t="shared" si="14"/>
        <v>622.06</v>
      </c>
      <c r="BX8" s="15">
        <v>0.4</v>
      </c>
      <c r="BY8" s="17">
        <f>BX8*2500</f>
        <v>1000</v>
      </c>
      <c r="BZ8" s="2">
        <v>0.15</v>
      </c>
      <c r="CA8" s="19">
        <f>BZ8*2500</f>
        <v>375</v>
      </c>
      <c r="CB8" s="8">
        <f t="shared" si="15"/>
        <v>1.8</v>
      </c>
      <c r="CC8" s="2">
        <f t="shared" si="16"/>
        <v>0.68</v>
      </c>
      <c r="CD8" s="64">
        <v>1</v>
      </c>
      <c r="CE8" s="28">
        <f t="shared" si="17"/>
        <v>2.25</v>
      </c>
    </row>
    <row r="9" spans="1:83" ht="16.5" thickBot="1">
      <c r="A9" s="42"/>
      <c r="B9" s="43"/>
      <c r="C9" s="43"/>
      <c r="D9" s="43"/>
      <c r="E9" s="43"/>
      <c r="F9" s="43"/>
      <c r="G9" s="43"/>
      <c r="H9" s="56"/>
      <c r="I9" s="56"/>
      <c r="J9" s="57"/>
      <c r="K9" s="58"/>
      <c r="L9" s="43"/>
      <c r="M9" s="43"/>
      <c r="N9" s="43"/>
      <c r="O9" s="43"/>
      <c r="P9" s="54"/>
      <c r="Q9" s="54"/>
      <c r="R9" s="55"/>
      <c r="S9" s="54"/>
      <c r="T9" s="43"/>
      <c r="U9" s="43"/>
      <c r="V9" s="43"/>
      <c r="W9" s="43"/>
      <c r="X9" s="43"/>
      <c r="Y9" s="43"/>
      <c r="Z9" s="56"/>
      <c r="AA9" s="59"/>
      <c r="AB9" s="43"/>
      <c r="AC9" s="43"/>
      <c r="AD9" s="43"/>
      <c r="AE9" s="43"/>
      <c r="AF9" s="43"/>
      <c r="AG9" s="43"/>
      <c r="AH9" s="56"/>
      <c r="AI9" s="59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54"/>
      <c r="AV9" s="56"/>
      <c r="AW9" s="56"/>
      <c r="AX9" s="56"/>
      <c r="AY9" s="59"/>
      <c r="AZ9" s="54"/>
      <c r="BA9" s="43"/>
      <c r="BB9" s="43"/>
      <c r="BC9" s="43"/>
      <c r="BD9" s="43"/>
      <c r="BE9" s="43"/>
      <c r="BF9" s="56"/>
      <c r="BG9" s="59"/>
      <c r="BH9" s="43"/>
      <c r="BI9" s="43"/>
      <c r="BJ9" s="43"/>
      <c r="BK9" s="54"/>
      <c r="BL9" s="56"/>
      <c r="BM9" s="56"/>
      <c r="BN9" s="56"/>
      <c r="BO9" s="59"/>
      <c r="BP9" s="54"/>
      <c r="BQ9" s="43"/>
      <c r="BR9" s="43"/>
      <c r="BS9" s="43"/>
      <c r="BT9" s="56"/>
      <c r="BU9" s="56"/>
      <c r="BV9" s="56"/>
      <c r="BW9" s="59"/>
      <c r="BX9" s="63"/>
      <c r="BY9" s="54"/>
      <c r="BZ9" s="56"/>
      <c r="CA9" s="54"/>
      <c r="CB9" s="56"/>
      <c r="CC9" s="56"/>
      <c r="CD9" s="65"/>
      <c r="CE9" s="59"/>
    </row>
    <row r="10" spans="1:83" ht="16.5" thickBot="1">
      <c r="A10" s="4">
        <v>3</v>
      </c>
      <c r="B10" s="1" t="s">
        <v>16</v>
      </c>
      <c r="C10" s="12" t="s">
        <v>10</v>
      </c>
      <c r="D10" s="21">
        <v>657.71</v>
      </c>
      <c r="E10" s="22">
        <f>D10*2500</f>
        <v>1644275</v>
      </c>
      <c r="F10" s="23">
        <v>689.89</v>
      </c>
      <c r="G10" s="24">
        <f>F10*2500</f>
        <v>1724725</v>
      </c>
      <c r="H10" s="8">
        <f t="shared" si="0"/>
        <v>2466.41</v>
      </c>
      <c r="I10" s="2">
        <f t="shared" si="1"/>
        <v>2587.09</v>
      </c>
      <c r="J10" s="47">
        <v>0.17</v>
      </c>
      <c r="K10" s="48">
        <f t="shared" si="2"/>
        <v>2932.0325</v>
      </c>
      <c r="L10" s="21">
        <v>34.39</v>
      </c>
      <c r="M10" s="22">
        <f>L10*2500</f>
        <v>85975</v>
      </c>
      <c r="N10" s="23">
        <v>189.81</v>
      </c>
      <c r="O10" s="24">
        <f>N10*2500</f>
        <v>474525</v>
      </c>
      <c r="P10" s="25">
        <f>ROUND(L10*1500*0.15/100,2)</f>
        <v>77.38</v>
      </c>
      <c r="Q10" s="23">
        <f>ROUND(N10*1500*0.15/100,2)</f>
        <v>427.07</v>
      </c>
      <c r="R10" s="3">
        <v>0.08</v>
      </c>
      <c r="S10" s="30">
        <f>ROUND(N10*1500*0.07/100,2)</f>
        <v>199.3</v>
      </c>
      <c r="T10" s="21">
        <v>746.96</v>
      </c>
      <c r="U10" s="35">
        <f>T10*100</f>
        <v>74696</v>
      </c>
      <c r="V10" s="23">
        <v>788.9</v>
      </c>
      <c r="W10" s="36">
        <f>V10*100</f>
        <v>78890</v>
      </c>
      <c r="X10" s="25">
        <f>ROUND(T10*100*1.5/100,2)</f>
        <v>1120.44</v>
      </c>
      <c r="Y10" s="23">
        <f>ROUND(V10*100*1.5/100,2)</f>
        <v>1183.35</v>
      </c>
      <c r="Z10" s="8">
        <v>1.2</v>
      </c>
      <c r="AA10" s="28">
        <f t="shared" si="3"/>
        <v>946.68</v>
      </c>
      <c r="AB10" s="21">
        <v>140.91</v>
      </c>
      <c r="AC10" s="41">
        <f>AB10*700</f>
        <v>98637</v>
      </c>
      <c r="AD10" s="23">
        <v>1030.08</v>
      </c>
      <c r="AE10" s="36">
        <f>AD10*700</f>
        <v>721056</v>
      </c>
      <c r="AF10" s="25">
        <f>ROUND(AB10*700*1.5/100,2)</f>
        <v>1479.56</v>
      </c>
      <c r="AG10" s="23">
        <f>ROUND(AD10*700*1.5/100,2)</f>
        <v>10815.84</v>
      </c>
      <c r="AH10" s="8">
        <v>1</v>
      </c>
      <c r="AI10" s="28">
        <f t="shared" si="4"/>
        <v>7210.56</v>
      </c>
      <c r="AJ10" s="21">
        <v>1584.1</v>
      </c>
      <c r="AK10" s="41">
        <f>AJ10*1200</f>
        <v>1900920</v>
      </c>
      <c r="AL10" s="23">
        <v>639.14</v>
      </c>
      <c r="AM10" s="36">
        <f>AL10*1200</f>
        <v>766968</v>
      </c>
      <c r="AN10" s="25">
        <f>ROUND(AJ10*1200*1.5/100,2)</f>
        <v>28513.8</v>
      </c>
      <c r="AO10" s="23">
        <f>ROUND(AL10*1200*1.5/100,2)</f>
        <v>11504.52</v>
      </c>
      <c r="AP10" s="25">
        <v>1.5</v>
      </c>
      <c r="AQ10" s="30">
        <f>ROUND(AL10*1200*1.5/100,2)</f>
        <v>11504.52</v>
      </c>
      <c r="AR10" s="21">
        <v>550.99</v>
      </c>
      <c r="AS10" s="41">
        <f>1000*AR10</f>
        <v>550990</v>
      </c>
      <c r="AT10" s="23">
        <v>835.55</v>
      </c>
      <c r="AU10" s="36">
        <f>AT10*1000</f>
        <v>835550</v>
      </c>
      <c r="AV10" s="8">
        <f t="shared" si="5"/>
        <v>8264.85</v>
      </c>
      <c r="AW10" s="2">
        <f t="shared" si="6"/>
        <v>12533.25</v>
      </c>
      <c r="AX10" s="8">
        <v>1.5</v>
      </c>
      <c r="AY10" s="28">
        <f t="shared" si="7"/>
        <v>12533.25</v>
      </c>
      <c r="AZ10" s="21">
        <v>14.02</v>
      </c>
      <c r="BA10" s="41">
        <f>4000*AZ10</f>
        <v>56080</v>
      </c>
      <c r="BB10" s="23">
        <v>295.66</v>
      </c>
      <c r="BC10" s="36">
        <f>BB10*4000</f>
        <v>1182640</v>
      </c>
      <c r="BD10" s="25">
        <f>ROUND(AZ10*4000*1.5/100,2)</f>
        <v>841.2</v>
      </c>
      <c r="BE10" s="23">
        <f>ROUND(BB10*4000*1.5/100,2)</f>
        <v>17739.6</v>
      </c>
      <c r="BF10" s="8">
        <v>0.3</v>
      </c>
      <c r="BG10" s="28">
        <f t="shared" si="8"/>
        <v>3547.92</v>
      </c>
      <c r="BH10" s="21">
        <v>550.99</v>
      </c>
      <c r="BI10" s="41">
        <f>1000*BH10</f>
        <v>550990</v>
      </c>
      <c r="BJ10" s="23">
        <v>50.63</v>
      </c>
      <c r="BK10" s="36">
        <f>BJ10*1000</f>
        <v>50630</v>
      </c>
      <c r="BL10" s="8">
        <f t="shared" si="9"/>
        <v>275.5</v>
      </c>
      <c r="BM10" s="2">
        <f t="shared" si="10"/>
        <v>25.32</v>
      </c>
      <c r="BN10" s="8">
        <v>0.5</v>
      </c>
      <c r="BO10" s="28">
        <f t="shared" si="11"/>
        <v>253.15</v>
      </c>
      <c r="BP10" s="21">
        <v>14.02</v>
      </c>
      <c r="BQ10" s="41">
        <f>4000*BP10</f>
        <v>56080</v>
      </c>
      <c r="BR10" s="23">
        <v>295.66</v>
      </c>
      <c r="BS10" s="36">
        <f>BR10*4000</f>
        <v>1182640</v>
      </c>
      <c r="BT10" s="8">
        <f t="shared" si="12"/>
        <v>168.24</v>
      </c>
      <c r="BU10" s="2">
        <f t="shared" si="13"/>
        <v>3547.92</v>
      </c>
      <c r="BV10" s="8">
        <v>0.05</v>
      </c>
      <c r="BW10" s="28">
        <f t="shared" si="14"/>
        <v>591.32</v>
      </c>
      <c r="BX10" s="15">
        <v>0.4</v>
      </c>
      <c r="BY10" s="22">
        <f>BX10*2500</f>
        <v>1000</v>
      </c>
      <c r="BZ10" s="2">
        <v>0.15</v>
      </c>
      <c r="CA10" s="24">
        <f>BZ10*2500</f>
        <v>375</v>
      </c>
      <c r="CB10" s="8">
        <f t="shared" si="15"/>
        <v>1.8</v>
      </c>
      <c r="CC10" s="2">
        <f t="shared" si="16"/>
        <v>0.68</v>
      </c>
      <c r="CD10" s="64">
        <v>1</v>
      </c>
      <c r="CE10" s="28">
        <f t="shared" si="17"/>
        <v>2.25</v>
      </c>
    </row>
    <row r="11" spans="1:83" ht="16.5" thickBot="1">
      <c r="A11" s="42"/>
      <c r="B11" s="43"/>
      <c r="C11" s="43"/>
      <c r="D11" s="43"/>
      <c r="E11" s="43"/>
      <c r="F11" s="43"/>
      <c r="G11" s="43"/>
      <c r="H11" s="56"/>
      <c r="I11" s="56"/>
      <c r="J11" s="57"/>
      <c r="K11" s="58"/>
      <c r="L11" s="43"/>
      <c r="M11" s="43"/>
      <c r="N11" s="43"/>
      <c r="O11" s="43"/>
      <c r="P11" s="43"/>
      <c r="Q11" s="43"/>
      <c r="R11" s="55"/>
      <c r="S11" s="43"/>
      <c r="T11" s="43"/>
      <c r="U11" s="43"/>
      <c r="V11" s="43"/>
      <c r="W11" s="43"/>
      <c r="X11" s="43"/>
      <c r="Y11" s="43"/>
      <c r="Z11" s="56"/>
      <c r="AA11" s="59"/>
      <c r="AB11" s="43"/>
      <c r="AC11" s="43"/>
      <c r="AD11" s="43"/>
      <c r="AE11" s="43"/>
      <c r="AF11" s="43"/>
      <c r="AG11" s="43"/>
      <c r="AH11" s="56"/>
      <c r="AI11" s="59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56"/>
      <c r="AW11" s="56"/>
      <c r="AX11" s="56"/>
      <c r="AY11" s="59"/>
      <c r="AZ11" s="54"/>
      <c r="BA11" s="43"/>
      <c r="BB11" s="43"/>
      <c r="BC11" s="43"/>
      <c r="BD11" s="43"/>
      <c r="BE11" s="43"/>
      <c r="BF11" s="56"/>
      <c r="BG11" s="59"/>
      <c r="BH11" s="43"/>
      <c r="BI11" s="43"/>
      <c r="BJ11" s="43"/>
      <c r="BK11" s="54"/>
      <c r="BL11" s="56"/>
      <c r="BM11" s="56"/>
      <c r="BN11" s="56"/>
      <c r="BO11" s="59"/>
      <c r="BP11" s="54"/>
      <c r="BQ11" s="43"/>
      <c r="BR11" s="43"/>
      <c r="BS11" s="54"/>
      <c r="BT11" s="56"/>
      <c r="BU11" s="56"/>
      <c r="BV11" s="56"/>
      <c r="BW11" s="59"/>
      <c r="BX11" s="43"/>
      <c r="BY11" s="54"/>
      <c r="BZ11" s="56"/>
      <c r="CA11" s="54"/>
      <c r="CB11" s="56"/>
      <c r="CC11" s="56"/>
      <c r="CD11" s="65"/>
      <c r="CE11" s="59"/>
    </row>
    <row r="12" spans="1:83" ht="16.5" thickBot="1">
      <c r="A12" s="1">
        <v>4</v>
      </c>
      <c r="B12" s="1" t="s">
        <v>19</v>
      </c>
      <c r="C12" s="6" t="s">
        <v>2</v>
      </c>
      <c r="D12" s="26">
        <v>657.71</v>
      </c>
      <c r="E12" s="22">
        <f>D12*2500</f>
        <v>1644275</v>
      </c>
      <c r="F12" s="27">
        <v>444.78</v>
      </c>
      <c r="G12" s="24">
        <f>F12*2500</f>
        <v>1111950</v>
      </c>
      <c r="H12" s="8">
        <f t="shared" si="0"/>
        <v>2466.41</v>
      </c>
      <c r="I12" s="2">
        <f t="shared" si="1"/>
        <v>1667.93</v>
      </c>
      <c r="J12" s="47">
        <v>0.17</v>
      </c>
      <c r="K12" s="48">
        <f t="shared" si="2"/>
        <v>1890.315</v>
      </c>
      <c r="L12" s="26">
        <v>31.05</v>
      </c>
      <c r="M12" s="22">
        <f>L12*2500</f>
        <v>77625</v>
      </c>
      <c r="N12" s="27">
        <v>173.34</v>
      </c>
      <c r="O12" s="24">
        <f>N12*2500</f>
        <v>433350</v>
      </c>
      <c r="P12" s="25">
        <f>ROUND(L12*1500*0.15/100,2)</f>
        <v>69.86</v>
      </c>
      <c r="Q12" s="23">
        <f>ROUND(N12*1500*0.15/100,2)</f>
        <v>390.02</v>
      </c>
      <c r="R12" s="3">
        <v>0.08</v>
      </c>
      <c r="S12" s="30">
        <f>ROUND(N12*1500*0.07/100,2)</f>
        <v>182.01</v>
      </c>
      <c r="T12" s="26">
        <v>454.63</v>
      </c>
      <c r="U12" s="35">
        <f>T12*100</f>
        <v>45463</v>
      </c>
      <c r="V12" s="27">
        <v>898.44</v>
      </c>
      <c r="W12" s="36">
        <f>V12*100</f>
        <v>89844</v>
      </c>
      <c r="X12" s="25">
        <f>ROUND(T12*100*1.5/100,2)</f>
        <v>681.95</v>
      </c>
      <c r="Y12" s="23">
        <f>ROUND(V12*100*1.5/100,2)</f>
        <v>1347.66</v>
      </c>
      <c r="Z12" s="8">
        <v>1.2</v>
      </c>
      <c r="AA12" s="28">
        <f t="shared" si="3"/>
        <v>1078.13</v>
      </c>
      <c r="AB12" s="26">
        <v>134.38</v>
      </c>
      <c r="AC12" s="41">
        <f>AB12*700</f>
        <v>94066</v>
      </c>
      <c r="AD12" s="27">
        <v>916.89</v>
      </c>
      <c r="AE12" s="36">
        <f>AD12*700</f>
        <v>641823</v>
      </c>
      <c r="AF12" s="25">
        <f>ROUND(AB12*700*1.5/100,2)</f>
        <v>1410.99</v>
      </c>
      <c r="AG12" s="23">
        <f>ROUND(AD12*700*1.5/100,2)</f>
        <v>9627.35</v>
      </c>
      <c r="AH12" s="8">
        <v>1</v>
      </c>
      <c r="AI12" s="28">
        <f t="shared" si="4"/>
        <v>6418.23</v>
      </c>
      <c r="AJ12" s="26">
        <v>1416.8</v>
      </c>
      <c r="AK12" s="41">
        <f>AJ12*1200</f>
        <v>1700160</v>
      </c>
      <c r="AL12" s="27">
        <v>639.14</v>
      </c>
      <c r="AM12" s="36">
        <f>AL12*1200</f>
        <v>766968</v>
      </c>
      <c r="AN12" s="25">
        <f>ROUND(AJ12*1200*1.5/100,2)</f>
        <v>25502.4</v>
      </c>
      <c r="AO12" s="23">
        <f>ROUND(AL12*1200*1.5/100,2)</f>
        <v>11504.52</v>
      </c>
      <c r="AP12" s="25">
        <v>1.5</v>
      </c>
      <c r="AQ12" s="30">
        <f>ROUND(AL12*1200*1.5/100,2)</f>
        <v>11504.52</v>
      </c>
      <c r="AR12" s="26">
        <v>139.32</v>
      </c>
      <c r="AS12" s="41">
        <f>1000*AR12</f>
        <v>139320</v>
      </c>
      <c r="AT12" s="27">
        <v>851.6</v>
      </c>
      <c r="AU12" s="36">
        <f>AT12*1000</f>
        <v>851600</v>
      </c>
      <c r="AV12" s="8">
        <f t="shared" si="5"/>
        <v>2089.8</v>
      </c>
      <c r="AW12" s="2">
        <f t="shared" si="6"/>
        <v>12774</v>
      </c>
      <c r="AX12" s="8">
        <v>1.5</v>
      </c>
      <c r="AY12" s="28">
        <f t="shared" si="7"/>
        <v>12774</v>
      </c>
      <c r="AZ12" s="26">
        <v>13.37</v>
      </c>
      <c r="BA12" s="41">
        <f>4000*AZ12</f>
        <v>53480</v>
      </c>
      <c r="BB12" s="27">
        <v>273.47</v>
      </c>
      <c r="BC12" s="36">
        <f>BB12*4000</f>
        <v>1093880</v>
      </c>
      <c r="BD12" s="25">
        <f>ROUND(AZ12*4000*1.5/100,2)</f>
        <v>802.2</v>
      </c>
      <c r="BE12" s="23">
        <f>ROUND(BB12*4000*1.5/100,2)</f>
        <v>16408.2</v>
      </c>
      <c r="BF12" s="8">
        <v>0.3</v>
      </c>
      <c r="BG12" s="28">
        <f t="shared" si="8"/>
        <v>3281.64</v>
      </c>
      <c r="BH12" s="26">
        <v>139.32</v>
      </c>
      <c r="BI12" s="41">
        <f>1000*BH12</f>
        <v>139320</v>
      </c>
      <c r="BJ12" s="27">
        <v>46.83</v>
      </c>
      <c r="BK12" s="36">
        <f>BJ12*1000</f>
        <v>46830</v>
      </c>
      <c r="BL12" s="8">
        <f t="shared" si="9"/>
        <v>69.66</v>
      </c>
      <c r="BM12" s="2">
        <f t="shared" si="10"/>
        <v>23.42</v>
      </c>
      <c r="BN12" s="8">
        <v>0.5</v>
      </c>
      <c r="BO12" s="28">
        <f t="shared" si="11"/>
        <v>234.15</v>
      </c>
      <c r="BP12" s="26">
        <v>13.37</v>
      </c>
      <c r="BQ12" s="41">
        <f>4000*BP12</f>
        <v>53480</v>
      </c>
      <c r="BR12" s="27">
        <v>273.47</v>
      </c>
      <c r="BS12" s="36">
        <f>BR12*4000</f>
        <v>1093880</v>
      </c>
      <c r="BT12" s="8">
        <f t="shared" si="12"/>
        <v>160.44</v>
      </c>
      <c r="BU12" s="2">
        <f t="shared" si="13"/>
        <v>3281.64</v>
      </c>
      <c r="BV12" s="8">
        <v>0.05</v>
      </c>
      <c r="BW12" s="28">
        <f t="shared" si="14"/>
        <v>546.94</v>
      </c>
      <c r="BX12" s="26">
        <v>0.36</v>
      </c>
      <c r="BY12" s="22">
        <f>BX12*2500</f>
        <v>900</v>
      </c>
      <c r="BZ12" s="2">
        <v>0.15</v>
      </c>
      <c r="CA12" s="24">
        <f>BZ12*2500</f>
        <v>375</v>
      </c>
      <c r="CB12" s="8">
        <f t="shared" si="15"/>
        <v>1.62</v>
      </c>
      <c r="CC12" s="2">
        <f t="shared" si="16"/>
        <v>0.68</v>
      </c>
      <c r="CD12" s="64">
        <v>1</v>
      </c>
      <c r="CE12" s="28">
        <f t="shared" si="17"/>
        <v>2.25</v>
      </c>
    </row>
    <row r="13" spans="1:83" ht="16.5" thickBot="1">
      <c r="A13" s="42"/>
      <c r="B13" s="43"/>
      <c r="C13" s="43"/>
      <c r="D13" s="43"/>
      <c r="E13" s="43"/>
      <c r="F13" s="43"/>
      <c r="G13" s="43"/>
      <c r="H13" s="56"/>
      <c r="I13" s="56"/>
      <c r="J13" s="57"/>
      <c r="K13" s="58"/>
      <c r="L13" s="43"/>
      <c r="M13" s="43"/>
      <c r="N13" s="43"/>
      <c r="O13" s="43"/>
      <c r="P13" s="43"/>
      <c r="Q13" s="43"/>
      <c r="R13" s="55"/>
      <c r="S13" s="43"/>
      <c r="T13" s="43"/>
      <c r="U13" s="43"/>
      <c r="V13" s="43"/>
      <c r="W13" s="43"/>
      <c r="X13" s="43"/>
      <c r="Y13" s="43"/>
      <c r="Z13" s="56"/>
      <c r="AA13" s="59"/>
      <c r="AB13" s="43"/>
      <c r="AC13" s="43"/>
      <c r="AD13" s="43"/>
      <c r="AE13" s="43"/>
      <c r="AF13" s="43"/>
      <c r="AG13" s="43"/>
      <c r="AH13" s="56"/>
      <c r="AI13" s="59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54"/>
      <c r="AV13" s="56"/>
      <c r="AW13" s="56"/>
      <c r="AX13" s="56"/>
      <c r="AY13" s="59"/>
      <c r="AZ13" s="43"/>
      <c r="BA13" s="43"/>
      <c r="BB13" s="43"/>
      <c r="BC13" s="43"/>
      <c r="BD13" s="43"/>
      <c r="BE13" s="43"/>
      <c r="BF13" s="56"/>
      <c r="BG13" s="59"/>
      <c r="BH13" s="43"/>
      <c r="BI13" s="43"/>
      <c r="BJ13" s="43"/>
      <c r="BK13" s="54"/>
      <c r="BL13" s="56"/>
      <c r="BM13" s="56"/>
      <c r="BN13" s="56"/>
      <c r="BO13" s="59"/>
      <c r="BP13" s="43"/>
      <c r="BQ13" s="43"/>
      <c r="BR13" s="43"/>
      <c r="BS13" s="54"/>
      <c r="BT13" s="56"/>
      <c r="BU13" s="56"/>
      <c r="BV13" s="56"/>
      <c r="BW13" s="59"/>
      <c r="BX13" s="43"/>
      <c r="BY13" s="54"/>
      <c r="BZ13" s="56"/>
      <c r="CA13" s="54"/>
      <c r="CB13" s="56"/>
      <c r="CC13" s="56"/>
      <c r="CD13" s="65"/>
      <c r="CE13" s="59"/>
    </row>
    <row r="14" spans="1:83" ht="16.5" thickBot="1">
      <c r="A14" s="1">
        <v>5</v>
      </c>
      <c r="B14" s="1" t="s">
        <v>20</v>
      </c>
      <c r="C14" s="6" t="s">
        <v>3</v>
      </c>
      <c r="D14" s="26">
        <v>657.71</v>
      </c>
      <c r="E14" s="22">
        <f>D14*2500</f>
        <v>1644275</v>
      </c>
      <c r="F14" s="27">
        <v>444.78</v>
      </c>
      <c r="G14" s="24">
        <f>F14*2500</f>
        <v>1111950</v>
      </c>
      <c r="H14" s="8">
        <f t="shared" si="0"/>
        <v>2466.41</v>
      </c>
      <c r="I14" s="2">
        <f t="shared" si="1"/>
        <v>1667.93</v>
      </c>
      <c r="J14" s="47">
        <v>0.17</v>
      </c>
      <c r="K14" s="48">
        <f t="shared" si="2"/>
        <v>1890.315</v>
      </c>
      <c r="L14" s="26">
        <v>22.98</v>
      </c>
      <c r="M14" s="22">
        <f>L14*2500</f>
        <v>57450</v>
      </c>
      <c r="N14" s="27">
        <v>146.82</v>
      </c>
      <c r="O14" s="24">
        <f>N14*2500</f>
        <v>367050</v>
      </c>
      <c r="P14" s="25">
        <f>ROUND(L14*1500*0.15/100,2)</f>
        <v>51.71</v>
      </c>
      <c r="Q14" s="23">
        <f>ROUND(N14*1500*0.15/100,2)</f>
        <v>330.35</v>
      </c>
      <c r="R14" s="3">
        <v>0.08</v>
      </c>
      <c r="S14" s="30">
        <f>ROUND(N14*1500*0.07/100,2)</f>
        <v>154.16</v>
      </c>
      <c r="T14" s="26">
        <v>454.63</v>
      </c>
      <c r="U14" s="35">
        <f>T14*100</f>
        <v>45463</v>
      </c>
      <c r="V14" s="27">
        <v>898.44</v>
      </c>
      <c r="W14" s="36">
        <f>V14*100</f>
        <v>89844</v>
      </c>
      <c r="X14" s="25">
        <f>ROUND(T14*100*1.5/100,2)</f>
        <v>681.95</v>
      </c>
      <c r="Y14" s="23">
        <f>ROUND(V14*100*1.5/100,2)</f>
        <v>1347.66</v>
      </c>
      <c r="Z14" s="8">
        <v>1.2</v>
      </c>
      <c r="AA14" s="28">
        <f t="shared" si="3"/>
        <v>1078.13</v>
      </c>
      <c r="AB14" s="26">
        <v>99.45</v>
      </c>
      <c r="AC14" s="41">
        <f>AB14*700</f>
        <v>69615</v>
      </c>
      <c r="AD14" s="27">
        <v>776.61</v>
      </c>
      <c r="AE14" s="36">
        <f>AD14*700</f>
        <v>543627</v>
      </c>
      <c r="AF14" s="25">
        <f>ROUND(AB14*700*1.5/100,2)</f>
        <v>1044.23</v>
      </c>
      <c r="AG14" s="23">
        <f>ROUND(AD14*700*1.5/100,2)</f>
        <v>8154.41</v>
      </c>
      <c r="AH14" s="8">
        <v>1</v>
      </c>
      <c r="AI14" s="28">
        <f t="shared" si="4"/>
        <v>5436.27</v>
      </c>
      <c r="AJ14" s="26">
        <v>1416.8</v>
      </c>
      <c r="AK14" s="41">
        <f>AJ14*1200</f>
        <v>1700160</v>
      </c>
      <c r="AL14" s="27">
        <v>639.14</v>
      </c>
      <c r="AM14" s="36">
        <f>AL14*1200</f>
        <v>766968</v>
      </c>
      <c r="AN14" s="25">
        <f>ROUND(AJ14*1200*1.5/100,2)</f>
        <v>25502.4</v>
      </c>
      <c r="AO14" s="23">
        <f>ROUND(AL14*1200*1.5/100,2)</f>
        <v>11504.52</v>
      </c>
      <c r="AP14" s="25">
        <v>1.5</v>
      </c>
      <c r="AQ14" s="30">
        <f>ROUND(AL14*1200*1.5/100,2)</f>
        <v>11504.52</v>
      </c>
      <c r="AR14" s="26">
        <v>59.11</v>
      </c>
      <c r="AS14" s="41">
        <f>1000*AR14</f>
        <v>59110</v>
      </c>
      <c r="AT14" s="27">
        <v>851.6</v>
      </c>
      <c r="AU14" s="36">
        <f>AT14*1000</f>
        <v>851600</v>
      </c>
      <c r="AV14" s="8">
        <f t="shared" si="5"/>
        <v>886.65</v>
      </c>
      <c r="AW14" s="2">
        <f t="shared" si="6"/>
        <v>12774</v>
      </c>
      <c r="AX14" s="8">
        <v>1.5</v>
      </c>
      <c r="AY14" s="28">
        <f t="shared" si="7"/>
        <v>12774</v>
      </c>
      <c r="AZ14" s="26">
        <v>9.89</v>
      </c>
      <c r="BA14" s="41">
        <f>4000*AZ14</f>
        <v>39560</v>
      </c>
      <c r="BB14" s="27">
        <v>231.63</v>
      </c>
      <c r="BC14" s="36">
        <f>BB14*4000</f>
        <v>926520</v>
      </c>
      <c r="BD14" s="25">
        <f>ROUND(AZ14*4000*1.5/100,2)</f>
        <v>593.4</v>
      </c>
      <c r="BE14" s="23">
        <f>ROUND(BB14*4000*1.5/100,2)</f>
        <v>13897.8</v>
      </c>
      <c r="BF14" s="8">
        <v>0.3</v>
      </c>
      <c r="BG14" s="28">
        <f t="shared" si="8"/>
        <v>2779.56</v>
      </c>
      <c r="BH14" s="26">
        <v>59.11</v>
      </c>
      <c r="BI14" s="41">
        <f>1000*BH14</f>
        <v>59110</v>
      </c>
      <c r="BJ14" s="27">
        <v>46.83</v>
      </c>
      <c r="BK14" s="36">
        <f>BJ14*1000</f>
        <v>46830</v>
      </c>
      <c r="BL14" s="8">
        <f t="shared" si="9"/>
        <v>29.56</v>
      </c>
      <c r="BM14" s="2">
        <f t="shared" si="10"/>
        <v>23.42</v>
      </c>
      <c r="BN14" s="8">
        <v>0.5</v>
      </c>
      <c r="BO14" s="28">
        <f t="shared" si="11"/>
        <v>234.15</v>
      </c>
      <c r="BP14" s="26">
        <v>9.89</v>
      </c>
      <c r="BQ14" s="41">
        <f>4000*BP14</f>
        <v>39560</v>
      </c>
      <c r="BR14" s="27">
        <v>231.63</v>
      </c>
      <c r="BS14" s="36">
        <f>BR14*4000</f>
        <v>926520</v>
      </c>
      <c r="BT14" s="8">
        <f t="shared" si="12"/>
        <v>118.68</v>
      </c>
      <c r="BU14" s="2">
        <f t="shared" si="13"/>
        <v>2779.56</v>
      </c>
      <c r="BV14" s="8">
        <v>0.05</v>
      </c>
      <c r="BW14" s="28">
        <f t="shared" si="14"/>
        <v>463.26</v>
      </c>
      <c r="BX14" s="26">
        <v>0.36</v>
      </c>
      <c r="BY14" s="22">
        <f>BX14*2500</f>
        <v>900</v>
      </c>
      <c r="BZ14" s="2">
        <v>0.15</v>
      </c>
      <c r="CA14" s="24">
        <f>BZ14*2500</f>
        <v>375</v>
      </c>
      <c r="CB14" s="8">
        <f t="shared" si="15"/>
        <v>1.62</v>
      </c>
      <c r="CC14" s="2">
        <f t="shared" si="16"/>
        <v>0.68</v>
      </c>
      <c r="CD14" s="64">
        <v>1</v>
      </c>
      <c r="CE14" s="28">
        <f t="shared" si="17"/>
        <v>2.25</v>
      </c>
    </row>
    <row r="15" spans="1:83" ht="16.5" thickBot="1">
      <c r="A15" s="44"/>
      <c r="B15" s="45"/>
      <c r="C15" s="45"/>
      <c r="D15" s="45"/>
      <c r="E15" s="45"/>
      <c r="F15" s="45"/>
      <c r="G15" s="45"/>
      <c r="H15" s="56"/>
      <c r="I15" s="56"/>
      <c r="J15" s="57"/>
      <c r="K15" s="58"/>
      <c r="L15" s="45"/>
      <c r="M15" s="45"/>
      <c r="N15" s="45"/>
      <c r="O15" s="45"/>
      <c r="P15" s="45"/>
      <c r="Q15" s="45"/>
      <c r="R15" s="55"/>
      <c r="S15" s="45"/>
      <c r="T15" s="45"/>
      <c r="U15" s="45"/>
      <c r="V15" s="45"/>
      <c r="W15" s="45"/>
      <c r="X15" s="45"/>
      <c r="Y15" s="45"/>
      <c r="Z15" s="56"/>
      <c r="AA15" s="59"/>
      <c r="AB15" s="45"/>
      <c r="AC15" s="45"/>
      <c r="AD15" s="45"/>
      <c r="AE15" s="45"/>
      <c r="AF15" s="45"/>
      <c r="AG15" s="45"/>
      <c r="AH15" s="56"/>
      <c r="AI15" s="59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62"/>
      <c r="AV15" s="56"/>
      <c r="AW15" s="56"/>
      <c r="AX15" s="56"/>
      <c r="AY15" s="59"/>
      <c r="AZ15" s="62"/>
      <c r="BA15" s="45"/>
      <c r="BB15" s="45"/>
      <c r="BC15" s="45"/>
      <c r="BD15" s="45"/>
      <c r="BE15" s="45"/>
      <c r="BF15" s="56"/>
      <c r="BG15" s="59"/>
      <c r="BH15" s="45"/>
      <c r="BI15" s="45"/>
      <c r="BJ15" s="45"/>
      <c r="BK15" s="45"/>
      <c r="BL15" s="56"/>
      <c r="BM15" s="56"/>
      <c r="BN15" s="56"/>
      <c r="BO15" s="59"/>
      <c r="BP15" s="62"/>
      <c r="BQ15" s="45"/>
      <c r="BR15" s="45"/>
      <c r="BS15" s="45"/>
      <c r="BT15" s="56"/>
      <c r="BU15" s="56"/>
      <c r="BV15" s="56"/>
      <c r="BW15" s="59"/>
      <c r="BX15" s="45"/>
      <c r="BY15" s="62"/>
      <c r="BZ15" s="56"/>
      <c r="CA15" s="62"/>
      <c r="CB15" s="56"/>
      <c r="CC15" s="56"/>
      <c r="CD15" s="65"/>
      <c r="CE15" s="59"/>
    </row>
    <row r="16" spans="1:83" ht="16.5" thickBot="1">
      <c r="A16" s="1">
        <v>6</v>
      </c>
      <c r="B16" s="1" t="s">
        <v>21</v>
      </c>
      <c r="C16" s="6" t="s">
        <v>4</v>
      </c>
      <c r="D16" s="26">
        <v>657.71</v>
      </c>
      <c r="E16" s="22">
        <f>D16*2500</f>
        <v>1644275</v>
      </c>
      <c r="F16" s="27">
        <v>444.78</v>
      </c>
      <c r="G16" s="24">
        <f>F16*2500</f>
        <v>1111950</v>
      </c>
      <c r="H16" s="8">
        <f t="shared" si="0"/>
        <v>2466.41</v>
      </c>
      <c r="I16" s="2">
        <f t="shared" si="1"/>
        <v>1667.93</v>
      </c>
      <c r="J16" s="47">
        <v>0.17</v>
      </c>
      <c r="K16" s="48">
        <f t="shared" si="2"/>
        <v>1890.315</v>
      </c>
      <c r="L16" s="26">
        <v>17.67</v>
      </c>
      <c r="M16" s="22">
        <f>L16*2500</f>
        <v>44175.00000000001</v>
      </c>
      <c r="N16" s="37">
        <v>154.24</v>
      </c>
      <c r="O16" s="22">
        <f>N16*2500</f>
        <v>385600</v>
      </c>
      <c r="P16" s="25">
        <f>ROUND(L16*1500*0.15/100,2)</f>
        <v>39.76</v>
      </c>
      <c r="Q16" s="25">
        <f>ROUND(N16*1500*0.15/100,2)</f>
        <v>347.04</v>
      </c>
      <c r="R16" s="3">
        <v>0.08</v>
      </c>
      <c r="S16" s="38">
        <f>ROUND(N16*1500*0.07/100,2)</f>
        <v>161.95</v>
      </c>
      <c r="T16" s="26">
        <v>454.63</v>
      </c>
      <c r="U16" s="35">
        <f>T16*100</f>
        <v>45463</v>
      </c>
      <c r="V16" s="27">
        <v>898.44</v>
      </c>
      <c r="W16" s="36">
        <f>V16*100</f>
        <v>89844</v>
      </c>
      <c r="X16" s="25">
        <f>ROUND(T16*100*1.5/100,2)</f>
        <v>681.95</v>
      </c>
      <c r="Y16" s="23">
        <f>ROUND(V16*100*1.5/100,2)</f>
        <v>1347.66</v>
      </c>
      <c r="Z16" s="8">
        <v>1.2</v>
      </c>
      <c r="AA16" s="28">
        <f t="shared" si="3"/>
        <v>1078.13</v>
      </c>
      <c r="AB16" s="26">
        <v>76.47</v>
      </c>
      <c r="AC16" s="41">
        <f>AB16*700</f>
        <v>53529</v>
      </c>
      <c r="AD16" s="27">
        <v>815.86</v>
      </c>
      <c r="AE16" s="36">
        <f>AD16*700</f>
        <v>571102</v>
      </c>
      <c r="AF16" s="25">
        <f>ROUND(AB16*700*1.5/100,2)</f>
        <v>802.94</v>
      </c>
      <c r="AG16" s="23">
        <f>ROUND(AD16*700*1.5/100,2)</f>
        <v>8566.53</v>
      </c>
      <c r="AH16" s="8">
        <v>1</v>
      </c>
      <c r="AI16" s="28">
        <f t="shared" si="4"/>
        <v>5711.02</v>
      </c>
      <c r="AJ16" s="26">
        <v>1416.8</v>
      </c>
      <c r="AK16" s="41">
        <f>AJ16*1200</f>
        <v>1700160</v>
      </c>
      <c r="AL16" s="27">
        <v>639.14</v>
      </c>
      <c r="AM16" s="36">
        <f>AL16*1200</f>
        <v>766968</v>
      </c>
      <c r="AN16" s="25">
        <f>ROUND(AJ16*1200*1.5/100,2)</f>
        <v>25502.4</v>
      </c>
      <c r="AO16" s="23">
        <f>ROUND(AL16*1200*1.5/100,2)</f>
        <v>11504.52</v>
      </c>
      <c r="AP16" s="25">
        <v>1.5</v>
      </c>
      <c r="AQ16" s="30">
        <f>ROUND(AL16*1200*1.5/100,2)</f>
        <v>11504.52</v>
      </c>
      <c r="AR16" s="26">
        <v>59.11</v>
      </c>
      <c r="AS16" s="41">
        <f>1000*AR16</f>
        <v>59110</v>
      </c>
      <c r="AT16" s="27">
        <v>851.6</v>
      </c>
      <c r="AU16" s="36">
        <f>AT16*1000</f>
        <v>851600</v>
      </c>
      <c r="AV16" s="8">
        <f t="shared" si="5"/>
        <v>886.65</v>
      </c>
      <c r="AW16" s="2">
        <f t="shared" si="6"/>
        <v>12774</v>
      </c>
      <c r="AX16" s="8">
        <v>1.5</v>
      </c>
      <c r="AY16" s="28">
        <f t="shared" si="7"/>
        <v>12774</v>
      </c>
      <c r="AZ16" s="26">
        <v>7.61</v>
      </c>
      <c r="BA16" s="41">
        <f>4000*AZ16</f>
        <v>30440</v>
      </c>
      <c r="BB16" s="27">
        <v>243.33</v>
      </c>
      <c r="BC16" s="36">
        <f>BB16*4000</f>
        <v>973320</v>
      </c>
      <c r="BD16" s="25">
        <f>ROUND(AZ16*4000*1.5/100,2)</f>
        <v>456.6</v>
      </c>
      <c r="BE16" s="23">
        <f>ROUND(BB16*4000*1.5/100,2)</f>
        <v>14599.8</v>
      </c>
      <c r="BF16" s="8">
        <v>0.3</v>
      </c>
      <c r="BG16" s="28">
        <f t="shared" si="8"/>
        <v>2919.96</v>
      </c>
      <c r="BH16" s="26">
        <v>59.11</v>
      </c>
      <c r="BI16" s="41">
        <f>1000*BH16</f>
        <v>59110</v>
      </c>
      <c r="BJ16" s="27">
        <v>41.67</v>
      </c>
      <c r="BK16" s="36">
        <f>BJ16*1000</f>
        <v>41670</v>
      </c>
      <c r="BL16" s="8">
        <f t="shared" si="9"/>
        <v>29.56</v>
      </c>
      <c r="BM16" s="2">
        <f t="shared" si="10"/>
        <v>20.84</v>
      </c>
      <c r="BN16" s="8">
        <v>0.5</v>
      </c>
      <c r="BO16" s="28">
        <f t="shared" si="11"/>
        <v>208.35</v>
      </c>
      <c r="BP16" s="26">
        <v>7.61</v>
      </c>
      <c r="BQ16" s="41">
        <f>4000*BP16</f>
        <v>30440</v>
      </c>
      <c r="BR16" s="27">
        <v>243.33</v>
      </c>
      <c r="BS16" s="36">
        <f>BR16*4000</f>
        <v>973320</v>
      </c>
      <c r="BT16" s="8">
        <f t="shared" si="12"/>
        <v>91.32</v>
      </c>
      <c r="BU16" s="2">
        <f t="shared" si="13"/>
        <v>2919.96</v>
      </c>
      <c r="BV16" s="8">
        <v>0.05</v>
      </c>
      <c r="BW16" s="28">
        <f t="shared" si="14"/>
        <v>486.66</v>
      </c>
      <c r="BX16" s="26">
        <v>0.36</v>
      </c>
      <c r="BY16" s="22">
        <f>BX16*2500</f>
        <v>900</v>
      </c>
      <c r="BZ16" s="2">
        <v>0.15</v>
      </c>
      <c r="CA16" s="22">
        <f>BZ16*2500</f>
        <v>375</v>
      </c>
      <c r="CB16" s="8">
        <f t="shared" si="15"/>
        <v>1.62</v>
      </c>
      <c r="CC16" s="2">
        <f t="shared" si="16"/>
        <v>0.68</v>
      </c>
      <c r="CD16" s="64">
        <v>1</v>
      </c>
      <c r="CE16" s="28">
        <f t="shared" si="17"/>
        <v>2.25</v>
      </c>
    </row>
    <row r="17" spans="1:83" ht="16.5" thickBot="1">
      <c r="A17" s="42"/>
      <c r="B17" s="43"/>
      <c r="C17" s="43"/>
      <c r="D17" s="43"/>
      <c r="E17" s="43"/>
      <c r="F17" s="43"/>
      <c r="G17" s="43"/>
      <c r="H17" s="56"/>
      <c r="I17" s="56"/>
      <c r="J17" s="57"/>
      <c r="K17" s="58"/>
      <c r="L17" s="43"/>
      <c r="M17" s="43"/>
      <c r="N17" s="43"/>
      <c r="O17" s="43"/>
      <c r="P17" s="43"/>
      <c r="Q17" s="43"/>
      <c r="R17" s="55"/>
      <c r="S17" s="43"/>
      <c r="T17" s="43"/>
      <c r="U17" s="43"/>
      <c r="V17" s="43"/>
      <c r="W17" s="43"/>
      <c r="X17" s="43"/>
      <c r="Y17" s="43"/>
      <c r="Z17" s="56"/>
      <c r="AA17" s="59"/>
      <c r="AB17" s="43"/>
      <c r="AC17" s="43"/>
      <c r="AD17" s="43"/>
      <c r="AE17" s="43"/>
      <c r="AF17" s="43"/>
      <c r="AG17" s="43"/>
      <c r="AH17" s="56"/>
      <c r="AI17" s="59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54"/>
      <c r="AV17" s="56"/>
      <c r="AW17" s="56"/>
      <c r="AX17" s="56"/>
      <c r="AY17" s="59"/>
      <c r="AZ17" s="43"/>
      <c r="BA17" s="43"/>
      <c r="BB17" s="43"/>
      <c r="BC17" s="43"/>
      <c r="BD17" s="43"/>
      <c r="BE17" s="43"/>
      <c r="BF17" s="56"/>
      <c r="BG17" s="59"/>
      <c r="BH17" s="43"/>
      <c r="BI17" s="43"/>
      <c r="BJ17" s="43"/>
      <c r="BK17" s="54"/>
      <c r="BL17" s="56"/>
      <c r="BM17" s="56"/>
      <c r="BN17" s="56"/>
      <c r="BO17" s="59"/>
      <c r="BP17" s="43"/>
      <c r="BQ17" s="43"/>
      <c r="BR17" s="43"/>
      <c r="BS17" s="54"/>
      <c r="BT17" s="56"/>
      <c r="BU17" s="56"/>
      <c r="BV17" s="56"/>
      <c r="BW17" s="59"/>
      <c r="BX17" s="43"/>
      <c r="BY17" s="54"/>
      <c r="BZ17" s="56"/>
      <c r="CA17" s="54"/>
      <c r="CB17" s="56"/>
      <c r="CC17" s="56"/>
      <c r="CD17" s="65"/>
      <c r="CE17" s="59"/>
    </row>
    <row r="18" spans="1:83" ht="16.5" thickBot="1">
      <c r="A18" s="1">
        <v>7</v>
      </c>
      <c r="B18" s="1" t="s">
        <v>17</v>
      </c>
      <c r="C18" s="6" t="s">
        <v>0</v>
      </c>
      <c r="D18" s="26">
        <v>657.71</v>
      </c>
      <c r="E18" s="22">
        <f>D18*2500</f>
        <v>1644275</v>
      </c>
      <c r="F18" s="27">
        <v>444.78</v>
      </c>
      <c r="G18" s="24">
        <f>F18*2500</f>
        <v>1111950</v>
      </c>
      <c r="H18" s="8">
        <f t="shared" si="0"/>
        <v>2466.41</v>
      </c>
      <c r="I18" s="2">
        <f t="shared" si="1"/>
        <v>1667.93</v>
      </c>
      <c r="J18" s="47">
        <v>0.17</v>
      </c>
      <c r="K18" s="48">
        <f t="shared" si="2"/>
        <v>1890.315</v>
      </c>
      <c r="L18" s="26">
        <v>17.56</v>
      </c>
      <c r="M18" s="22">
        <f>L18*2500</f>
        <v>43900</v>
      </c>
      <c r="N18" s="27">
        <v>146.72</v>
      </c>
      <c r="O18" s="24">
        <f>N18*2500</f>
        <v>366800</v>
      </c>
      <c r="P18" s="25">
        <f>ROUND(L18*1500*0.15/100,2)</f>
        <v>39.51</v>
      </c>
      <c r="Q18" s="23">
        <f>ROUND(N18*1500*0.15/100,2)</f>
        <v>330.12</v>
      </c>
      <c r="R18" s="3">
        <v>0.08</v>
      </c>
      <c r="S18" s="30">
        <f>ROUND(N18*1500*0.07/100,2)</f>
        <v>154.06</v>
      </c>
      <c r="T18" s="26">
        <v>454.63</v>
      </c>
      <c r="U18" s="35">
        <f>T18*100</f>
        <v>45463</v>
      </c>
      <c r="V18" s="27">
        <v>898.44</v>
      </c>
      <c r="W18" s="36">
        <f>V18*100</f>
        <v>89844</v>
      </c>
      <c r="X18" s="25">
        <f>ROUND(T18*100*1.5/100,2)</f>
        <v>681.95</v>
      </c>
      <c r="Y18" s="23">
        <f>ROUND(V18*100*1.5/100,2)</f>
        <v>1347.66</v>
      </c>
      <c r="Z18" s="8">
        <v>1.2</v>
      </c>
      <c r="AA18" s="28">
        <f t="shared" si="3"/>
        <v>1078.13</v>
      </c>
      <c r="AB18" s="26">
        <v>75.99</v>
      </c>
      <c r="AC18" s="41">
        <f>AB18*700</f>
        <v>53193</v>
      </c>
      <c r="AD18" s="27">
        <v>776.08</v>
      </c>
      <c r="AE18" s="36">
        <f>AD18*700</f>
        <v>543256</v>
      </c>
      <c r="AF18" s="25">
        <f>ROUND(AB18*700*1.5/100,2)</f>
        <v>797.9</v>
      </c>
      <c r="AG18" s="23">
        <f>ROUND(AD18*700*1.5/100,2)</f>
        <v>8148.84</v>
      </c>
      <c r="AH18" s="8">
        <v>1</v>
      </c>
      <c r="AI18" s="28">
        <f t="shared" si="4"/>
        <v>5432.56</v>
      </c>
      <c r="AJ18" s="26">
        <v>1416.8</v>
      </c>
      <c r="AK18" s="41">
        <f>AJ18*1200</f>
        <v>1700160</v>
      </c>
      <c r="AL18" s="27">
        <v>696.14</v>
      </c>
      <c r="AM18" s="36">
        <f>AL18*1200</f>
        <v>835368</v>
      </c>
      <c r="AN18" s="25">
        <f>ROUND(AJ18*1200*1.5/100,2)</f>
        <v>25502.4</v>
      </c>
      <c r="AO18" s="23">
        <f>ROUND(AL18*1200*1.5/100,2)</f>
        <v>12530.52</v>
      </c>
      <c r="AP18" s="25">
        <v>1.5</v>
      </c>
      <c r="AQ18" s="30">
        <f>ROUND(AL18*1200*1.5/100,2)</f>
        <v>12530.52</v>
      </c>
      <c r="AR18" s="26">
        <v>59.11</v>
      </c>
      <c r="AS18" s="41">
        <f>1000*AR18</f>
        <v>59110</v>
      </c>
      <c r="AT18" s="27">
        <v>851.6</v>
      </c>
      <c r="AU18" s="36">
        <f>AT18*1000</f>
        <v>851600</v>
      </c>
      <c r="AV18" s="8">
        <f t="shared" si="5"/>
        <v>886.65</v>
      </c>
      <c r="AW18" s="2">
        <f t="shared" si="6"/>
        <v>12774</v>
      </c>
      <c r="AX18" s="8">
        <v>1.5</v>
      </c>
      <c r="AY18" s="28">
        <f t="shared" si="7"/>
        <v>12774</v>
      </c>
      <c r="AZ18" s="26">
        <v>39</v>
      </c>
      <c r="BA18" s="41">
        <f>4000*AZ18</f>
        <v>156000</v>
      </c>
      <c r="BB18" s="27">
        <v>231.47</v>
      </c>
      <c r="BC18" s="36">
        <f>BB18*4000</f>
        <v>925880</v>
      </c>
      <c r="BD18" s="25">
        <f>ROUND(AZ18*4000*1.5/100,2)</f>
        <v>2340</v>
      </c>
      <c r="BE18" s="23">
        <f>ROUND(BB18*4000*1.5/100,2)</f>
        <v>13888.2</v>
      </c>
      <c r="BF18" s="8">
        <v>0.3</v>
      </c>
      <c r="BG18" s="28">
        <f t="shared" si="8"/>
        <v>2777.64</v>
      </c>
      <c r="BH18" s="26">
        <v>59.11</v>
      </c>
      <c r="BI18" s="41">
        <f>1000*BH18</f>
        <v>59110</v>
      </c>
      <c r="BJ18" s="27">
        <v>46.92</v>
      </c>
      <c r="BK18" s="36">
        <f>BJ18*1000</f>
        <v>46920</v>
      </c>
      <c r="BL18" s="8">
        <f t="shared" si="9"/>
        <v>29.56</v>
      </c>
      <c r="BM18" s="2">
        <f t="shared" si="10"/>
        <v>23.46</v>
      </c>
      <c r="BN18" s="8">
        <v>0.5</v>
      </c>
      <c r="BO18" s="28">
        <f t="shared" si="11"/>
        <v>234.6</v>
      </c>
      <c r="BP18" s="26">
        <v>39</v>
      </c>
      <c r="BQ18" s="41">
        <f>4000*BP18</f>
        <v>156000</v>
      </c>
      <c r="BR18" s="27">
        <v>231.47</v>
      </c>
      <c r="BS18" s="36">
        <f>BR18*4000</f>
        <v>925880</v>
      </c>
      <c r="BT18" s="8">
        <f t="shared" si="12"/>
        <v>468</v>
      </c>
      <c r="BU18" s="2">
        <f t="shared" si="13"/>
        <v>2777.64</v>
      </c>
      <c r="BV18" s="8">
        <v>0.05</v>
      </c>
      <c r="BW18" s="28">
        <f t="shared" si="14"/>
        <v>462.94</v>
      </c>
      <c r="BX18" s="26">
        <v>0.36</v>
      </c>
      <c r="BY18" s="22">
        <f>BX18*2500</f>
        <v>900</v>
      </c>
      <c r="BZ18" s="2">
        <v>0.15</v>
      </c>
      <c r="CA18" s="24">
        <f>BZ18*2500</f>
        <v>375</v>
      </c>
      <c r="CB18" s="8">
        <f t="shared" si="15"/>
        <v>1.62</v>
      </c>
      <c r="CC18" s="2">
        <f t="shared" si="16"/>
        <v>0.68</v>
      </c>
      <c r="CD18" s="64">
        <v>1</v>
      </c>
      <c r="CE18" s="28">
        <f t="shared" si="17"/>
        <v>2.25</v>
      </c>
    </row>
    <row r="19" spans="1:83" ht="16.5" thickBot="1">
      <c r="A19" s="42"/>
      <c r="B19" s="43"/>
      <c r="C19" s="43"/>
      <c r="D19" s="43"/>
      <c r="E19" s="43"/>
      <c r="F19" s="43"/>
      <c r="G19" s="43"/>
      <c r="H19" s="56"/>
      <c r="I19" s="56"/>
      <c r="J19" s="57"/>
      <c r="K19" s="58"/>
      <c r="L19" s="43"/>
      <c r="M19" s="43"/>
      <c r="N19" s="43"/>
      <c r="O19" s="43"/>
      <c r="P19" s="43"/>
      <c r="Q19" s="43"/>
      <c r="R19" s="55"/>
      <c r="S19" s="43"/>
      <c r="T19" s="43"/>
      <c r="U19" s="43"/>
      <c r="V19" s="43"/>
      <c r="W19" s="43"/>
      <c r="X19" s="43"/>
      <c r="Y19" s="43"/>
      <c r="Z19" s="56"/>
      <c r="AA19" s="59"/>
      <c r="AB19" s="43"/>
      <c r="AC19" s="43"/>
      <c r="AD19" s="43"/>
      <c r="AE19" s="43"/>
      <c r="AF19" s="43"/>
      <c r="AG19" s="43"/>
      <c r="AH19" s="56"/>
      <c r="AI19" s="59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54"/>
      <c r="AV19" s="56"/>
      <c r="AW19" s="56"/>
      <c r="AX19" s="56"/>
      <c r="AY19" s="59"/>
      <c r="AZ19" s="43"/>
      <c r="BA19" s="43"/>
      <c r="BB19" s="43"/>
      <c r="BC19" s="43"/>
      <c r="BD19" s="43"/>
      <c r="BE19" s="43"/>
      <c r="BF19" s="56"/>
      <c r="BG19" s="59"/>
      <c r="BH19" s="43"/>
      <c r="BI19" s="43"/>
      <c r="BJ19" s="43"/>
      <c r="BK19" s="54"/>
      <c r="BL19" s="56"/>
      <c r="BM19" s="56"/>
      <c r="BN19" s="56"/>
      <c r="BO19" s="59"/>
      <c r="BP19" s="43"/>
      <c r="BQ19" s="43"/>
      <c r="BR19" s="43"/>
      <c r="BS19" s="54"/>
      <c r="BT19" s="56"/>
      <c r="BU19" s="56"/>
      <c r="BV19" s="56"/>
      <c r="BW19" s="59"/>
      <c r="BX19" s="43"/>
      <c r="BY19" s="54"/>
      <c r="BZ19" s="56"/>
      <c r="CA19" s="66"/>
      <c r="CB19" s="56"/>
      <c r="CC19" s="56"/>
      <c r="CD19" s="65"/>
      <c r="CE19" s="59"/>
    </row>
    <row r="20" spans="1:83" ht="16.5" thickBot="1">
      <c r="A20" s="1">
        <v>8</v>
      </c>
      <c r="B20" s="1" t="s">
        <v>18</v>
      </c>
      <c r="C20" s="6" t="s">
        <v>1</v>
      </c>
      <c r="D20" s="26">
        <v>657.71</v>
      </c>
      <c r="E20" s="22">
        <f>D20*2500</f>
        <v>1644275</v>
      </c>
      <c r="F20" s="27">
        <v>444.78</v>
      </c>
      <c r="G20" s="24">
        <f>F20*2500</f>
        <v>1111950</v>
      </c>
      <c r="H20" s="8">
        <f t="shared" si="0"/>
        <v>2466.41</v>
      </c>
      <c r="I20" s="2">
        <f t="shared" si="1"/>
        <v>1667.93</v>
      </c>
      <c r="J20" s="47">
        <v>0.17</v>
      </c>
      <c r="K20" s="48">
        <f t="shared" si="2"/>
        <v>1890.315</v>
      </c>
      <c r="L20" s="26">
        <v>19.88</v>
      </c>
      <c r="M20" s="22">
        <f>L20*2500</f>
        <v>49700</v>
      </c>
      <c r="N20" s="27">
        <v>143.32</v>
      </c>
      <c r="O20" s="24">
        <f>N20*2500</f>
        <v>358300</v>
      </c>
      <c r="P20" s="25">
        <f>ROUND(L20*1500*0.15/100,2)</f>
        <v>44.73</v>
      </c>
      <c r="Q20" s="23">
        <f>ROUND(N20*1500*0.15/100,2)</f>
        <v>322.47</v>
      </c>
      <c r="R20" s="3">
        <v>0.08</v>
      </c>
      <c r="S20" s="30">
        <f>ROUND(N20*1500*0.07/100,2)</f>
        <v>150.49</v>
      </c>
      <c r="T20" s="26">
        <v>454.63</v>
      </c>
      <c r="U20" s="35">
        <f>T20*100</f>
        <v>45463</v>
      </c>
      <c r="V20" s="27">
        <v>898.44</v>
      </c>
      <c r="W20" s="36">
        <f>V20*100</f>
        <v>89844</v>
      </c>
      <c r="X20" s="25">
        <f>ROUND(T20*100*1.5/100,2)</f>
        <v>681.95</v>
      </c>
      <c r="Y20" s="23">
        <f>ROUND(V20*100*1.5/100,2)</f>
        <v>1347.66</v>
      </c>
      <c r="Z20" s="8">
        <v>1.2</v>
      </c>
      <c r="AA20" s="28">
        <f t="shared" si="3"/>
        <v>1078.13</v>
      </c>
      <c r="AB20" s="26">
        <v>86.03</v>
      </c>
      <c r="AC20" s="41">
        <f>AB20*700</f>
        <v>60221</v>
      </c>
      <c r="AD20" s="27">
        <v>758.1</v>
      </c>
      <c r="AE20" s="36">
        <f>AD20*700</f>
        <v>530670</v>
      </c>
      <c r="AF20" s="25">
        <f>ROUND(AB20*700*1.5/100,2)</f>
        <v>903.32</v>
      </c>
      <c r="AG20" s="23">
        <f>ROUND(AD20*700*1.5/100,2)</f>
        <v>7960.05</v>
      </c>
      <c r="AH20" s="8">
        <v>1</v>
      </c>
      <c r="AI20" s="28">
        <f t="shared" si="4"/>
        <v>5306.7</v>
      </c>
      <c r="AJ20" s="26">
        <v>1416.8</v>
      </c>
      <c r="AK20" s="41">
        <f>AJ20*1200</f>
        <v>1700160</v>
      </c>
      <c r="AL20" s="27">
        <v>639.14</v>
      </c>
      <c r="AM20" s="36">
        <f>AL20*1200</f>
        <v>766968</v>
      </c>
      <c r="AN20" s="25">
        <f>ROUND(AJ20*1200*1.5/100,2)</f>
        <v>25502.4</v>
      </c>
      <c r="AO20" s="23">
        <f>ROUND(AL20*1200*1.5/100,2)</f>
        <v>11504.52</v>
      </c>
      <c r="AP20" s="25">
        <v>1.5</v>
      </c>
      <c r="AQ20" s="30">
        <f>ROUND(AL20*1200*1.5/100,2)</f>
        <v>11504.52</v>
      </c>
      <c r="AR20" s="26">
        <v>89.2</v>
      </c>
      <c r="AS20" s="41">
        <f>1000*AR20</f>
        <v>89200</v>
      </c>
      <c r="AT20" s="27">
        <v>851.6</v>
      </c>
      <c r="AU20" s="36">
        <f>AT20*1000</f>
        <v>851600</v>
      </c>
      <c r="AV20" s="8">
        <f t="shared" si="5"/>
        <v>1338</v>
      </c>
      <c r="AW20" s="2">
        <f t="shared" si="6"/>
        <v>12774</v>
      </c>
      <c r="AX20" s="8">
        <v>1.5</v>
      </c>
      <c r="AY20" s="28">
        <f t="shared" si="7"/>
        <v>12774</v>
      </c>
      <c r="AZ20" s="26">
        <v>39</v>
      </c>
      <c r="BA20" s="41">
        <f>4000*AZ20</f>
        <v>156000</v>
      </c>
      <c r="BB20" s="27">
        <v>226.11</v>
      </c>
      <c r="BC20" s="36">
        <f>BB20*4000</f>
        <v>904440</v>
      </c>
      <c r="BD20" s="25">
        <f>ROUND(AZ20*4000*1.5/100,2)</f>
        <v>2340</v>
      </c>
      <c r="BE20" s="23">
        <f>ROUND(BB20*4000*1.5/100,2)</f>
        <v>13566.6</v>
      </c>
      <c r="BF20" s="8">
        <v>0.3</v>
      </c>
      <c r="BG20" s="28">
        <f t="shared" si="8"/>
        <v>2713.32</v>
      </c>
      <c r="BH20" s="26">
        <v>89.2</v>
      </c>
      <c r="BI20" s="41">
        <f>1000*BH20</f>
        <v>89200</v>
      </c>
      <c r="BJ20" s="27">
        <v>17.37</v>
      </c>
      <c r="BK20" s="36">
        <f>BJ20*1000</f>
        <v>17370</v>
      </c>
      <c r="BL20" s="8">
        <f t="shared" si="9"/>
        <v>44.6</v>
      </c>
      <c r="BM20" s="2">
        <f t="shared" si="10"/>
        <v>8.69</v>
      </c>
      <c r="BN20" s="8">
        <v>0.5</v>
      </c>
      <c r="BO20" s="28">
        <f t="shared" si="11"/>
        <v>86.85</v>
      </c>
      <c r="BP20" s="26">
        <v>39</v>
      </c>
      <c r="BQ20" s="41">
        <f>4000*BP20</f>
        <v>156000</v>
      </c>
      <c r="BR20" s="27">
        <v>226.11</v>
      </c>
      <c r="BS20" s="36">
        <f>BR20*4000</f>
        <v>904440</v>
      </c>
      <c r="BT20" s="25">
        <f>ROUND(BP20*4000*1.5/100,2)</f>
        <v>2340</v>
      </c>
      <c r="BU20" s="2">
        <f t="shared" si="13"/>
        <v>2713.32</v>
      </c>
      <c r="BV20" s="8">
        <v>0.05</v>
      </c>
      <c r="BW20" s="28">
        <f t="shared" si="14"/>
        <v>452.22</v>
      </c>
      <c r="BX20" s="26">
        <v>0.36</v>
      </c>
      <c r="BY20" s="22">
        <f>BX20*2500</f>
        <v>900</v>
      </c>
      <c r="BZ20" s="2">
        <v>0.15</v>
      </c>
      <c r="CA20" s="24">
        <f>BZ20*2500</f>
        <v>375</v>
      </c>
      <c r="CB20" s="8">
        <f t="shared" si="15"/>
        <v>1.62</v>
      </c>
      <c r="CC20" s="2">
        <f t="shared" si="16"/>
        <v>0.68</v>
      </c>
      <c r="CD20" s="64">
        <v>1</v>
      </c>
      <c r="CE20" s="28">
        <f t="shared" si="17"/>
        <v>2.25</v>
      </c>
    </row>
    <row r="21" spans="1:59" ht="15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</row>
    <row r="22" spans="1:2" ht="15">
      <c r="A22" s="75"/>
      <c r="B22" s="75"/>
    </row>
    <row r="23" spans="1:2" ht="15">
      <c r="A23" s="75"/>
      <c r="B23" s="75"/>
    </row>
    <row r="24" spans="1:2" ht="15">
      <c r="A24" s="75"/>
      <c r="B24" s="75"/>
    </row>
  </sheetData>
  <sheetProtection/>
  <mergeCells count="28">
    <mergeCell ref="BH1:BK1"/>
    <mergeCell ref="BL1:BO1"/>
    <mergeCell ref="BP1:BS1"/>
    <mergeCell ref="BT1:BW1"/>
    <mergeCell ref="BD1:BG1"/>
    <mergeCell ref="X1:AA1"/>
    <mergeCell ref="AZ1:BC1"/>
    <mergeCell ref="AF1:AI1"/>
    <mergeCell ref="AN1:AQ1"/>
    <mergeCell ref="AB1:AE1"/>
    <mergeCell ref="AJ1:AM1"/>
    <mergeCell ref="AR1:AU1"/>
    <mergeCell ref="A1:A2"/>
    <mergeCell ref="B1:B2"/>
    <mergeCell ref="C1:C2"/>
    <mergeCell ref="B3:B7"/>
    <mergeCell ref="A3:A7"/>
    <mergeCell ref="H1:J1"/>
    <mergeCell ref="AV1:AY1"/>
    <mergeCell ref="BX1:CA1"/>
    <mergeCell ref="CB1:CE1"/>
    <mergeCell ref="A21:BG21"/>
    <mergeCell ref="A22:A24"/>
    <mergeCell ref="B22:B24"/>
    <mergeCell ref="P1:S1"/>
    <mergeCell ref="D1:G1"/>
    <mergeCell ref="L1:O1"/>
    <mergeCell ref="T1:W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shedrina</dc:creator>
  <cp:keywords/>
  <dc:description/>
  <cp:lastModifiedBy>User</cp:lastModifiedBy>
  <dcterms:created xsi:type="dcterms:W3CDTF">2013-03-22T08:33:57Z</dcterms:created>
  <dcterms:modified xsi:type="dcterms:W3CDTF">2013-11-25T07:54:07Z</dcterms:modified>
  <cp:category/>
  <cp:version/>
  <cp:contentType/>
  <cp:contentStatus/>
</cp:coreProperties>
</file>